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9ccc9f4c884328/Documents/"/>
    </mc:Choice>
  </mc:AlternateContent>
  <xr:revisionPtr revIDLastSave="0" documentId="8_{F3F0AD3A-1CA7-42BE-8E95-059302BC457C}" xr6:coauthVersionLast="44" xr6:coauthVersionMax="44" xr10:uidLastSave="{00000000-0000-0000-0000-000000000000}"/>
  <bookViews>
    <workbookView xWindow="8100" yWindow="1845" windowWidth="19050" windowHeight="11550" activeTab="4" xr2:uid="{CA65EE18-D90B-4FA7-8640-FD338CE9DA37}"/>
  </bookViews>
  <sheets>
    <sheet name="決算データ" sheetId="6" r:id="rId1"/>
    <sheet name="付表１－１" sheetId="1" r:id="rId2"/>
    <sheet name="付表１－２" sheetId="2" r:id="rId3"/>
    <sheet name="付表２－１" sheetId="3" r:id="rId4"/>
    <sheet name="付表２－２" sheetId="5" r:id="rId5"/>
  </sheets>
  <definedNames>
    <definedName name="_xlnm.Print_Area" localSheetId="1">'付表１－１'!$A:$G</definedName>
    <definedName name="_xlnm.Print_Area" localSheetId="3">'付表２－１'!$A:$I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10" i="2" l="1"/>
  <c r="G4" i="2"/>
  <c r="B9" i="6" l="1"/>
  <c r="B8" i="6"/>
  <c r="B7" i="6"/>
  <c r="B6" i="6"/>
  <c r="B3" i="6"/>
  <c r="G6" i="1" l="1"/>
  <c r="G10" i="1"/>
  <c r="F11" i="1"/>
  <c r="E11" i="1"/>
  <c r="E9" i="1"/>
  <c r="E8" i="1" s="1"/>
  <c r="F8" i="1"/>
  <c r="D6" i="1"/>
  <c r="D10" i="1"/>
  <c r="G11" i="2"/>
  <c r="H11" i="2" s="1"/>
  <c r="D11" i="1" s="1"/>
  <c r="G11" i="1" s="1"/>
  <c r="G9" i="2"/>
  <c r="H9" i="2" s="1"/>
  <c r="D9" i="1" s="1"/>
  <c r="H10" i="3"/>
  <c r="H11" i="3" s="1"/>
  <c r="G10" i="3"/>
  <c r="G11" i="3" s="1"/>
  <c r="G17" i="5"/>
  <c r="F17" i="5"/>
  <c r="G16" i="5"/>
  <c r="F16" i="5"/>
  <c r="H10" i="5"/>
  <c r="H11" i="5" s="1"/>
  <c r="H16" i="5" s="1"/>
  <c r="I7" i="3"/>
  <c r="I3" i="3"/>
  <c r="H2" i="3"/>
  <c r="G2" i="3"/>
  <c r="H2" i="5"/>
  <c r="I2" i="5" s="1"/>
  <c r="F2" i="3" s="1"/>
  <c r="F3" i="1"/>
  <c r="F2" i="1" s="1"/>
  <c r="F5" i="1" s="1"/>
  <c r="E3" i="1"/>
  <c r="E2" i="1" s="1"/>
  <c r="E5" i="1" s="1"/>
  <c r="G3" i="2"/>
  <c r="H3" i="2" s="1"/>
  <c r="D3" i="1" s="1"/>
  <c r="G9" i="1" l="1"/>
  <c r="G2" i="2"/>
  <c r="H2" i="2" s="1"/>
  <c r="D2" i="1" s="1"/>
  <c r="G2" i="1" s="1"/>
  <c r="G3" i="1"/>
  <c r="I2" i="3"/>
  <c r="I5" i="3" s="1"/>
  <c r="I5" i="5" s="1"/>
  <c r="G5" i="2"/>
  <c r="H5" i="2" s="1"/>
  <c r="D5" i="1" s="1"/>
  <c r="G5" i="1" s="1"/>
  <c r="G8" i="2"/>
  <c r="H8" i="2" s="1"/>
  <c r="D8" i="1" s="1"/>
  <c r="G8" i="1" s="1"/>
  <c r="H17" i="5"/>
  <c r="H24" i="5" s="1"/>
  <c r="G7" i="2" s="1"/>
  <c r="H7" i="2" s="1"/>
  <c r="D7" i="1" s="1"/>
  <c r="I11" i="5"/>
  <c r="E7" i="1"/>
  <c r="E12" i="1" s="1"/>
  <c r="G16" i="3"/>
  <c r="G17" i="3" s="1"/>
  <c r="G24" i="3" s="1"/>
  <c r="F7" i="1"/>
  <c r="F12" i="1" s="1"/>
  <c r="H16" i="3"/>
  <c r="H17" i="3" s="1"/>
  <c r="H24" i="3" s="1"/>
  <c r="I10" i="5"/>
  <c r="F10" i="3" s="1"/>
  <c r="I10" i="3" s="1"/>
  <c r="G12" i="2" l="1"/>
  <c r="I6" i="3"/>
  <c r="I8" i="3" s="1"/>
  <c r="I8" i="5" s="1"/>
  <c r="I16" i="5"/>
  <c r="F11" i="3"/>
  <c r="I11" i="3" s="1"/>
  <c r="F14" i="1"/>
  <c r="F13" i="1"/>
  <c r="E14" i="1"/>
  <c r="E13" i="1"/>
  <c r="G7" i="1"/>
  <c r="G14" i="2"/>
  <c r="H12" i="2"/>
  <c r="D12" i="1" s="1"/>
  <c r="G12" i="1" s="1"/>
  <c r="G13" i="2"/>
  <c r="F16" i="1" l="1"/>
  <c r="F19" i="1" s="1"/>
  <c r="F17" i="1"/>
  <c r="I9" i="3"/>
  <c r="I9" i="5" s="1"/>
  <c r="F16" i="3"/>
  <c r="I16" i="3" s="1"/>
  <c r="I17" i="5"/>
  <c r="H13" i="2"/>
  <c r="D13" i="1" s="1"/>
  <c r="G13" i="1" s="1"/>
  <c r="G16" i="2"/>
  <c r="G17" i="2"/>
  <c r="H14" i="2"/>
  <c r="D14" i="1" s="1"/>
  <c r="G14" i="1" s="1"/>
  <c r="F18" i="1" l="1"/>
  <c r="F20" i="1"/>
  <c r="G15" i="1"/>
  <c r="F17" i="3"/>
  <c r="I17" i="3" s="1"/>
  <c r="I24" i="5"/>
  <c r="F24" i="3" s="1"/>
  <c r="I24" i="3" s="1"/>
  <c r="G20" i="2"/>
  <c r="H20" i="2" s="1"/>
  <c r="D20" i="1" s="1"/>
  <c r="H17" i="2"/>
  <c r="D17" i="1" s="1"/>
  <c r="G17" i="1" s="1"/>
  <c r="G18" i="2"/>
  <c r="H18" i="2" s="1"/>
  <c r="D18" i="1" s="1"/>
  <c r="G19" i="2"/>
  <c r="H19" i="2" s="1"/>
  <c r="D19" i="1" s="1"/>
  <c r="G19" i="1" s="1"/>
  <c r="H16" i="2"/>
  <c r="D16" i="1" s="1"/>
  <c r="G16" i="1" s="1"/>
  <c r="G18" i="1" l="1"/>
  <c r="G20" i="1"/>
  <c r="G21" i="1" s="1"/>
</calcChain>
</file>

<file path=xl/sharedStrings.xml><?xml version="1.0" encoding="utf-8"?>
<sst xmlns="http://schemas.openxmlformats.org/spreadsheetml/2006/main" count="251" uniqueCount="139">
  <si>
    <t>区分</t>
    <rPh sb="0" eb="2">
      <t>クブン</t>
    </rPh>
    <phoneticPr fontId="2"/>
  </si>
  <si>
    <t>旧税率分小計
X</t>
    <rPh sb="0" eb="3">
      <t>キュウゼイリツ</t>
    </rPh>
    <rPh sb="3" eb="4">
      <t>ブン</t>
    </rPh>
    <rPh sb="4" eb="6">
      <t>ショウケイ</t>
    </rPh>
    <phoneticPr fontId="2"/>
  </si>
  <si>
    <t>税率6.24適用分
D</t>
    <rPh sb="0" eb="2">
      <t>ゼイリツ</t>
    </rPh>
    <rPh sb="6" eb="8">
      <t>テキヨウ</t>
    </rPh>
    <rPh sb="8" eb="9">
      <t>ブン</t>
    </rPh>
    <phoneticPr fontId="2"/>
  </si>
  <si>
    <t>税率7.8適用分
E</t>
    <rPh sb="0" eb="2">
      <t>ゼイリツ</t>
    </rPh>
    <rPh sb="5" eb="7">
      <t>テキヨウ</t>
    </rPh>
    <rPh sb="7" eb="8">
      <t>ブン</t>
    </rPh>
    <phoneticPr fontId="2"/>
  </si>
  <si>
    <t>合計F
（X+D+E）</t>
    <rPh sb="0" eb="2">
      <t>ゴウケイ</t>
    </rPh>
    <phoneticPr fontId="2"/>
  </si>
  <si>
    <t>課税標準額</t>
    <rPh sb="0" eb="5">
      <t>カゼイヒョウジュンガク</t>
    </rPh>
    <phoneticPr fontId="2"/>
  </si>
  <si>
    <t>①</t>
    <phoneticPr fontId="2"/>
  </si>
  <si>
    <t>①の内訳</t>
    <rPh sb="2" eb="4">
      <t>ウチワ</t>
    </rPh>
    <phoneticPr fontId="2"/>
  </si>
  <si>
    <t>課税資産の譲渡等
の対価の額</t>
    <rPh sb="0" eb="2">
      <t>カゼイ</t>
    </rPh>
    <rPh sb="2" eb="4">
      <t>シサン</t>
    </rPh>
    <rPh sb="5" eb="8">
      <t>ジョウトトウ</t>
    </rPh>
    <rPh sb="10" eb="12">
      <t>タイカ</t>
    </rPh>
    <rPh sb="13" eb="14">
      <t>ガク</t>
    </rPh>
    <phoneticPr fontId="2"/>
  </si>
  <si>
    <t>特定課税仕入に
係る支払対価の額</t>
    <rPh sb="0" eb="2">
      <t>トクテイ</t>
    </rPh>
    <rPh sb="2" eb="6">
      <t>カゼイシイレ</t>
    </rPh>
    <rPh sb="8" eb="9">
      <t>カカ</t>
    </rPh>
    <rPh sb="10" eb="12">
      <t>シハライ</t>
    </rPh>
    <rPh sb="12" eb="14">
      <t>タイカ</t>
    </rPh>
    <rPh sb="15" eb="16">
      <t>ガク</t>
    </rPh>
    <phoneticPr fontId="2"/>
  </si>
  <si>
    <t>消費税額</t>
    <rPh sb="0" eb="4">
      <t>ショウヒゼイガク</t>
    </rPh>
    <phoneticPr fontId="2"/>
  </si>
  <si>
    <t>控除課題調整税額</t>
    <rPh sb="0" eb="2">
      <t>コウジョ</t>
    </rPh>
    <rPh sb="2" eb="4">
      <t>カダイ</t>
    </rPh>
    <rPh sb="4" eb="6">
      <t>チョウセイ</t>
    </rPh>
    <rPh sb="6" eb="8">
      <t>ゼイガク</t>
    </rPh>
    <phoneticPr fontId="2"/>
  </si>
  <si>
    <t>控除過大調整税額</t>
    <rPh sb="0" eb="2">
      <t>コウジョ</t>
    </rPh>
    <rPh sb="2" eb="3">
      <t>カ</t>
    </rPh>
    <rPh sb="3" eb="4">
      <t>ダイ</t>
    </rPh>
    <rPh sb="4" eb="6">
      <t>チョウセイ</t>
    </rPh>
    <rPh sb="6" eb="8">
      <t>ゼイガク</t>
    </rPh>
    <phoneticPr fontId="2"/>
  </si>
  <si>
    <t>控除税額</t>
    <rPh sb="0" eb="2">
      <t>コウジョ</t>
    </rPh>
    <rPh sb="2" eb="4">
      <t>ゼイガク</t>
    </rPh>
    <phoneticPr fontId="2"/>
  </si>
  <si>
    <t>控除対象仕入税額</t>
    <rPh sb="0" eb="4">
      <t>コウジョタイショウ</t>
    </rPh>
    <rPh sb="4" eb="6">
      <t>シイ</t>
    </rPh>
    <rPh sb="6" eb="8">
      <t>ゼイガク</t>
    </rPh>
    <phoneticPr fontId="2"/>
  </si>
  <si>
    <t>返還等対価
に係る税額</t>
    <rPh sb="0" eb="2">
      <t>ヘンカン</t>
    </rPh>
    <rPh sb="2" eb="3">
      <t>トウ</t>
    </rPh>
    <rPh sb="3" eb="5">
      <t>タイカ</t>
    </rPh>
    <rPh sb="7" eb="8">
      <t>カカ</t>
    </rPh>
    <rPh sb="9" eb="11">
      <t>ゼイガク</t>
    </rPh>
    <phoneticPr fontId="2"/>
  </si>
  <si>
    <t>⑤-1</t>
    <phoneticPr fontId="2"/>
  </si>
  <si>
    <t>⑤-2</t>
    <phoneticPr fontId="2"/>
  </si>
  <si>
    <t>売上の返還等
対価に係る税額</t>
    <rPh sb="0" eb="2">
      <t>ウリアゲ</t>
    </rPh>
    <rPh sb="3" eb="5">
      <t>ヘンカン</t>
    </rPh>
    <rPh sb="5" eb="6">
      <t>トウ</t>
    </rPh>
    <rPh sb="7" eb="9">
      <t>タイカ</t>
    </rPh>
    <rPh sb="10" eb="11">
      <t>カカ</t>
    </rPh>
    <rPh sb="12" eb="14">
      <t>ゼイガク</t>
    </rPh>
    <phoneticPr fontId="2"/>
  </si>
  <si>
    <t>特定課税仕入れ
の返還等対価
に係る税額</t>
    <rPh sb="0" eb="2">
      <t>トクテイ</t>
    </rPh>
    <rPh sb="2" eb="6">
      <t>カゼイシイレ</t>
    </rPh>
    <rPh sb="9" eb="11">
      <t>ヘンカン</t>
    </rPh>
    <rPh sb="11" eb="12">
      <t>トウ</t>
    </rPh>
    <rPh sb="12" eb="14">
      <t>タイカ</t>
    </rPh>
    <rPh sb="16" eb="17">
      <t>カカ</t>
    </rPh>
    <rPh sb="18" eb="20">
      <t>ゼイガク</t>
    </rPh>
    <phoneticPr fontId="2"/>
  </si>
  <si>
    <t>貸倒れに係る税額</t>
    <rPh sb="0" eb="2">
      <t>カシダオ</t>
    </rPh>
    <rPh sb="4" eb="5">
      <t>カカ</t>
    </rPh>
    <rPh sb="6" eb="8">
      <t>ゼイガク</t>
    </rPh>
    <phoneticPr fontId="2"/>
  </si>
  <si>
    <t>控除税額小計</t>
    <rPh sb="0" eb="2">
      <t>コウジョ</t>
    </rPh>
    <rPh sb="2" eb="4">
      <t>ゼイガク</t>
    </rPh>
    <rPh sb="4" eb="6">
      <t>ショウケイ</t>
    </rPh>
    <phoneticPr fontId="2"/>
  </si>
  <si>
    <t>①-1</t>
    <phoneticPr fontId="2"/>
  </si>
  <si>
    <t>①-2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</si>
  <si>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</si>
  <si>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</si>
  <si>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</si>
  <si>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</si>
  <si>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</si>
  <si>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</si>
  <si>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控除不足還付税額</t>
    <rPh sb="0" eb="2">
      <t>コウジョ</t>
    </rPh>
    <rPh sb="2" eb="4">
      <t>フソク</t>
    </rPh>
    <rPh sb="4" eb="6">
      <t>カンプ</t>
    </rPh>
    <rPh sb="6" eb="8">
      <t>ゼイガク</t>
    </rPh>
    <phoneticPr fontId="2"/>
  </si>
  <si>
    <t>差引税額
（②+③-⑦）</t>
    <rPh sb="0" eb="2">
      <t>サシヒキ</t>
    </rPh>
    <rPh sb="2" eb="4">
      <t>ゼイガク</t>
    </rPh>
    <phoneticPr fontId="2"/>
  </si>
  <si>
    <t>控除不足還付税額
（⑦-②-③）</t>
    <rPh sb="0" eb="2">
      <t>コウジョ</t>
    </rPh>
    <rPh sb="2" eb="4">
      <t>フソク</t>
    </rPh>
    <rPh sb="4" eb="6">
      <t>カンプ</t>
    </rPh>
    <rPh sb="6" eb="8">
      <t>ゼイガク</t>
    </rPh>
    <phoneticPr fontId="2"/>
  </si>
  <si>
    <t>合計差引税額
（⑨-⑧）</t>
    <rPh sb="0" eb="2">
      <t>ゴウケイ</t>
    </rPh>
    <rPh sb="2" eb="4">
      <t>サシヒキ</t>
    </rPh>
    <rPh sb="4" eb="6">
      <t>ゼイガク</t>
    </rPh>
    <phoneticPr fontId="2"/>
  </si>
  <si>
    <t>⑧</t>
    <phoneticPr fontId="2"/>
  </si>
  <si>
    <t>⑨</t>
    <phoneticPr fontId="2"/>
  </si>
  <si>
    <t>⑩</t>
    <phoneticPr fontId="2"/>
  </si>
  <si>
    <t>地方消費税の課税標
準となる消費税額</t>
    <rPh sb="0" eb="5">
      <t>チホウショウヒゼイ</t>
    </rPh>
    <rPh sb="6" eb="8">
      <t>カゼイ</t>
    </rPh>
    <rPh sb="8" eb="9">
      <t>シメ</t>
    </rPh>
    <rPh sb="10" eb="11">
      <t>ジュン</t>
    </rPh>
    <rPh sb="14" eb="18">
      <t>ショウヒゼイガク</t>
    </rPh>
    <phoneticPr fontId="2"/>
  </si>
  <si>
    <t>差引税額</t>
    <rPh sb="0" eb="2">
      <t>サシヒキ</t>
    </rPh>
    <rPh sb="2" eb="4">
      <t>ゼイガク</t>
    </rPh>
    <phoneticPr fontId="2"/>
  </si>
  <si>
    <t>合計差引地方消費税の
課税標準となる消費税額
（⑫-⑪）</t>
    <rPh sb="0" eb="2">
      <t>ゴウケイ</t>
    </rPh>
    <rPh sb="2" eb="4">
      <t>サシヒキ</t>
    </rPh>
    <rPh sb="4" eb="9">
      <t>チホウショウヒゼイ</t>
    </rPh>
    <rPh sb="11" eb="15">
      <t>カゼイヒョウジュン</t>
    </rPh>
    <rPh sb="18" eb="22">
      <t>ショウヒゼイガク</t>
    </rPh>
    <phoneticPr fontId="2"/>
  </si>
  <si>
    <t>譲渡割額</t>
    <rPh sb="0" eb="2">
      <t>ジョウト</t>
    </rPh>
    <rPh sb="2" eb="4">
      <t>ワリガク</t>
    </rPh>
    <phoneticPr fontId="2"/>
  </si>
  <si>
    <t>還付額</t>
    <rPh sb="0" eb="3">
      <t>カンプガク</t>
    </rPh>
    <phoneticPr fontId="2"/>
  </si>
  <si>
    <t>納税額</t>
    <rPh sb="0" eb="3">
      <t>ノウゼイガク</t>
    </rPh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</si>
  <si>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</si>
  <si>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</si>
  <si>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</si>
  <si>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</si>
  <si>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</si>
  <si>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</si>
  <si>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合計差引譲渡割額
（⑮-⑭）</t>
    <rPh sb="0" eb="2">
      <t>ゴウケイ</t>
    </rPh>
    <rPh sb="2" eb="4">
      <t>サシヒキ</t>
    </rPh>
    <rPh sb="4" eb="6">
      <t>ジョウト</t>
    </rPh>
    <rPh sb="6" eb="8">
      <t>ワリガク</t>
    </rPh>
    <phoneticPr fontId="2"/>
  </si>
  <si>
    <t>税率3％適用分
A</t>
    <rPh sb="0" eb="2">
      <t>ゼイリツ</t>
    </rPh>
    <rPh sb="4" eb="6">
      <t>テキヨウ</t>
    </rPh>
    <rPh sb="6" eb="7">
      <t>ブン</t>
    </rPh>
    <phoneticPr fontId="2"/>
  </si>
  <si>
    <t>税率4％適用分
B</t>
    <rPh sb="0" eb="2">
      <t>ゼイリツ</t>
    </rPh>
    <rPh sb="4" eb="6">
      <t>テキヨウ</t>
    </rPh>
    <rPh sb="6" eb="7">
      <t>ブン</t>
    </rPh>
    <phoneticPr fontId="2"/>
  </si>
  <si>
    <t>税率6.3％適用分
C</t>
    <rPh sb="0" eb="2">
      <t>ゼイリツ</t>
    </rPh>
    <rPh sb="6" eb="8">
      <t>テキヨウ</t>
    </rPh>
    <rPh sb="8" eb="9">
      <t>ブン</t>
    </rPh>
    <phoneticPr fontId="2"/>
  </si>
  <si>
    <t>旧税率小計X
（A+B+C）</t>
    <rPh sb="0" eb="3">
      <t>キュウゼイリツ</t>
    </rPh>
    <rPh sb="3" eb="5">
      <t>ショウケイ</t>
    </rPh>
    <phoneticPr fontId="2"/>
  </si>
  <si>
    <t>①の内訳</t>
    <rPh sb="2" eb="4">
      <t>ウチワケ</t>
    </rPh>
    <phoneticPr fontId="2"/>
  </si>
  <si>
    <t>特定課税仕入に
係る支払対価の額</t>
    <rPh sb="0" eb="2">
      <t>トクテイ</t>
    </rPh>
    <rPh sb="2" eb="6">
      <t>カゼイシイレ</t>
    </rPh>
    <rPh sb="8" eb="9">
      <t>カカ</t>
    </rPh>
    <rPh sb="10" eb="12">
      <t>シハラ</t>
    </rPh>
    <rPh sb="12" eb="14">
      <t>タイカ</t>
    </rPh>
    <rPh sb="15" eb="16">
      <t>ガク</t>
    </rPh>
    <phoneticPr fontId="2"/>
  </si>
  <si>
    <t>⑤の内訳</t>
    <rPh sb="2" eb="4">
      <t>ウチワケ</t>
    </rPh>
    <phoneticPr fontId="2"/>
  </si>
  <si>
    <t>控除対象仕入税額</t>
    <rPh sb="0" eb="4">
      <t>コウジョタイショウ</t>
    </rPh>
    <rPh sb="4" eb="6">
      <t>シイレ</t>
    </rPh>
    <rPh sb="6" eb="8">
      <t>ゼイガク</t>
    </rPh>
    <phoneticPr fontId="2"/>
  </si>
  <si>
    <t>地方消費税の課税標</t>
    <rPh sb="0" eb="5">
      <t>チホウショウヒゼイ</t>
    </rPh>
    <rPh sb="6" eb="8">
      <t>カゼイ</t>
    </rPh>
    <rPh sb="8" eb="9">
      <t>シメ</t>
    </rPh>
    <phoneticPr fontId="2"/>
  </si>
  <si>
    <t>準となる消費税額</t>
    <phoneticPr fontId="2"/>
  </si>
  <si>
    <t>合計差引地方消費税の
課税標準となる消費税額
（⑫-⑪）</t>
    <rPh sb="0" eb="2">
      <t>ゴウケイ</t>
    </rPh>
    <rPh sb="2" eb="4">
      <t>サシヒキ</t>
    </rPh>
    <rPh sb="4" eb="6">
      <t>チホウ</t>
    </rPh>
    <rPh sb="6" eb="9">
      <t>ショウヒゼイ</t>
    </rPh>
    <rPh sb="11" eb="13">
      <t>カゼイ</t>
    </rPh>
    <rPh sb="13" eb="15">
      <t>ヒョウジュン</t>
    </rPh>
    <rPh sb="18" eb="21">
      <t>ショウヒゼイ</t>
    </rPh>
    <rPh sb="21" eb="22">
      <t>ガク</t>
    </rPh>
    <phoneticPr fontId="2"/>
  </si>
  <si>
    <t>項目</t>
    <rPh sb="0" eb="2">
      <t>コウモク</t>
    </rPh>
    <phoneticPr fontId="2"/>
  </si>
  <si>
    <t>課税売上額（税抜き）</t>
    <rPh sb="0" eb="4">
      <t>カゼイウリアゲ</t>
    </rPh>
    <rPh sb="4" eb="5">
      <t>ガク</t>
    </rPh>
    <rPh sb="6" eb="8">
      <t>ゼイヌキ</t>
    </rPh>
    <phoneticPr fontId="2"/>
  </si>
  <si>
    <t>免税売上額</t>
    <rPh sb="0" eb="2">
      <t>メンゼイ</t>
    </rPh>
    <rPh sb="2" eb="5">
      <t>ウリアゲガク</t>
    </rPh>
    <phoneticPr fontId="2"/>
  </si>
  <si>
    <t>非課税資産の輸出等の金額、
海外支店等へ移送した資産の価額</t>
    <rPh sb="0" eb="3">
      <t>ヒカゼイ</t>
    </rPh>
    <rPh sb="3" eb="5">
      <t>シサン</t>
    </rPh>
    <rPh sb="6" eb="8">
      <t>ユシュツ</t>
    </rPh>
    <rPh sb="8" eb="9">
      <t>トウ</t>
    </rPh>
    <rPh sb="10" eb="12">
      <t>キンガク</t>
    </rPh>
    <rPh sb="14" eb="16">
      <t>カイガイ</t>
    </rPh>
    <rPh sb="16" eb="18">
      <t>シテン</t>
    </rPh>
    <rPh sb="18" eb="19">
      <t>トウ</t>
    </rPh>
    <rPh sb="20" eb="22">
      <t>イソウ</t>
    </rPh>
    <rPh sb="24" eb="26">
      <t>シサン</t>
    </rPh>
    <rPh sb="27" eb="29">
      <t>カガク</t>
    </rPh>
    <phoneticPr fontId="2"/>
  </si>
  <si>
    <t>課税資産の譲渡等の対価の額（①+②+③）</t>
    <rPh sb="0" eb="2">
      <t>カゼイ</t>
    </rPh>
    <rPh sb="2" eb="4">
      <t>シサン</t>
    </rPh>
    <rPh sb="5" eb="8">
      <t>ジョウトトウ</t>
    </rPh>
    <rPh sb="9" eb="11">
      <t>タイカ</t>
    </rPh>
    <rPh sb="12" eb="13">
      <t>ガク</t>
    </rPh>
    <phoneticPr fontId="2"/>
  </si>
  <si>
    <t>課税資産の譲渡等の対価の額（④の金額）</t>
    <rPh sb="0" eb="2">
      <t>カゼイ</t>
    </rPh>
    <rPh sb="2" eb="4">
      <t>シサン</t>
    </rPh>
    <rPh sb="5" eb="8">
      <t>ジョウトトウ</t>
    </rPh>
    <rPh sb="9" eb="11">
      <t>タイカ</t>
    </rPh>
    <rPh sb="12" eb="13">
      <t>ガク</t>
    </rPh>
    <rPh sb="16" eb="18">
      <t>キンガク</t>
    </rPh>
    <phoneticPr fontId="2"/>
  </si>
  <si>
    <t>非課税売上額</t>
    <rPh sb="0" eb="3">
      <t>ヒカゼイ</t>
    </rPh>
    <rPh sb="3" eb="6">
      <t>ウリアゲガク</t>
    </rPh>
    <phoneticPr fontId="2"/>
  </si>
  <si>
    <t>資産の譲渡等の対価の額（⑤+⑥）</t>
    <rPh sb="0" eb="2">
      <t>シサン</t>
    </rPh>
    <rPh sb="3" eb="6">
      <t>ジョウトトウ</t>
    </rPh>
    <rPh sb="7" eb="9">
      <t>タイカ</t>
    </rPh>
    <rPh sb="10" eb="11">
      <t>ガク</t>
    </rPh>
    <phoneticPr fontId="2"/>
  </si>
  <si>
    <t>課税売上割合（④／⑦）</t>
    <rPh sb="0" eb="4">
      <t>カゼイウリアゲ</t>
    </rPh>
    <rPh sb="4" eb="6">
      <t>ワリアイ</t>
    </rPh>
    <phoneticPr fontId="2"/>
  </si>
  <si>
    <t>課税仕入に係る支払対価の額（税込み）</t>
    <rPh sb="0" eb="4">
      <t>カゼイシイレ</t>
    </rPh>
    <rPh sb="5" eb="6">
      <t>カカ</t>
    </rPh>
    <rPh sb="7" eb="9">
      <t>シハライ</t>
    </rPh>
    <rPh sb="9" eb="11">
      <t>タイカ</t>
    </rPh>
    <rPh sb="12" eb="13">
      <t>ガク</t>
    </rPh>
    <rPh sb="14" eb="16">
      <t>ゼイコ</t>
    </rPh>
    <phoneticPr fontId="2"/>
  </si>
  <si>
    <t>課税仕入に係る消費税額</t>
    <rPh sb="0" eb="4">
      <t>カゼイシイレ</t>
    </rPh>
    <rPh sb="5" eb="6">
      <t>カカ</t>
    </rPh>
    <rPh sb="7" eb="11">
      <t>ショウヒゼイガク</t>
    </rPh>
    <phoneticPr fontId="2"/>
  </si>
  <si>
    <t>特定課税仕入に係る支払対価の額</t>
    <rPh sb="0" eb="2">
      <t>トクテイ</t>
    </rPh>
    <rPh sb="2" eb="6">
      <t>カゼイシイレ</t>
    </rPh>
    <rPh sb="7" eb="8">
      <t>カカ</t>
    </rPh>
    <rPh sb="9" eb="11">
      <t>シハライ</t>
    </rPh>
    <rPh sb="11" eb="13">
      <t>タイカ</t>
    </rPh>
    <rPh sb="14" eb="15">
      <t>ガク</t>
    </rPh>
    <phoneticPr fontId="2"/>
  </si>
  <si>
    <t>特定課税仕入に係る消費税額</t>
    <rPh sb="0" eb="2">
      <t>トクテイ</t>
    </rPh>
    <rPh sb="2" eb="6">
      <t>カゼイシイレ</t>
    </rPh>
    <rPh sb="7" eb="8">
      <t>カカ</t>
    </rPh>
    <rPh sb="9" eb="12">
      <t>ショウヒゼイ</t>
    </rPh>
    <rPh sb="12" eb="13">
      <t>ガク</t>
    </rPh>
    <phoneticPr fontId="2"/>
  </si>
  <si>
    <t>課税貨物に係る消費税額</t>
    <rPh sb="0" eb="2">
      <t>カゼイ</t>
    </rPh>
    <rPh sb="2" eb="4">
      <t>カモツ</t>
    </rPh>
    <rPh sb="5" eb="6">
      <t>カカ</t>
    </rPh>
    <rPh sb="7" eb="11">
      <t>ショウヒゼイガク</t>
    </rPh>
    <phoneticPr fontId="2"/>
  </si>
  <si>
    <t>納税義務の免除を受けない（受ける）
こととなった場合における消費税額
の調整（加算又は減算）額</t>
    <rPh sb="0" eb="4">
      <t>ノウゼイギム</t>
    </rPh>
    <rPh sb="5" eb="7">
      <t>メンジョ</t>
    </rPh>
    <rPh sb="8" eb="9">
      <t>ウ</t>
    </rPh>
    <rPh sb="13" eb="14">
      <t>ウ</t>
    </rPh>
    <rPh sb="24" eb="26">
      <t>バアイ</t>
    </rPh>
    <rPh sb="30" eb="34">
      <t>ショウヒゼイガク</t>
    </rPh>
    <rPh sb="36" eb="38">
      <t>チョウセイ</t>
    </rPh>
    <rPh sb="39" eb="41">
      <t>カサン</t>
    </rPh>
    <rPh sb="41" eb="42">
      <t>マタ</t>
    </rPh>
    <rPh sb="43" eb="45">
      <t>ゲンサン</t>
    </rPh>
    <rPh sb="46" eb="47">
      <t>ガク</t>
    </rPh>
    <phoneticPr fontId="2"/>
  </si>
  <si>
    <t>課税仕入れ等の税額の合計額
（⑩+⑫+⑬±⑭）</t>
    <rPh sb="0" eb="4">
      <t>カゼイシイ</t>
    </rPh>
    <rPh sb="5" eb="6">
      <t>トウ</t>
    </rPh>
    <rPh sb="7" eb="9">
      <t>ゼイガク</t>
    </rPh>
    <rPh sb="10" eb="13">
      <t>ゴウケイガク</t>
    </rPh>
    <phoneticPr fontId="2"/>
  </si>
  <si>
    <t>課税売上高が5億円以下、かつ、
課税売上割合が95％以上の場合
（⑮の金額）</t>
    <rPh sb="0" eb="5">
      <t>カゼイウリアゲダカ</t>
    </rPh>
    <rPh sb="7" eb="8">
      <t>オク</t>
    </rPh>
    <rPh sb="8" eb="9">
      <t>エン</t>
    </rPh>
    <rPh sb="9" eb="11">
      <t>イカ</t>
    </rPh>
    <rPh sb="16" eb="22">
      <t>カゼイウリアゲワリアイ</t>
    </rPh>
    <rPh sb="26" eb="28">
      <t>イジョウ</t>
    </rPh>
    <rPh sb="29" eb="31">
      <t>バアイ</t>
    </rPh>
    <rPh sb="35" eb="37">
      <t>キンガク</t>
    </rPh>
    <phoneticPr fontId="2"/>
  </si>
  <si>
    <t>課税売上割合が95%未満の場合</t>
    <rPh sb="0" eb="4">
      <t>カゼイウリアゲ</t>
    </rPh>
    <rPh sb="4" eb="6">
      <t>ワリアイ</t>
    </rPh>
    <rPh sb="10" eb="12">
      <t>ミマン</t>
    </rPh>
    <rPh sb="13" eb="15">
      <t>バアイ</t>
    </rPh>
    <phoneticPr fontId="2"/>
  </si>
  <si>
    <t>課税売上高が5億円超又は</t>
    <rPh sb="0" eb="5">
      <t>カゼイウリアゲダカ</t>
    </rPh>
    <rPh sb="7" eb="8">
      <t>オク</t>
    </rPh>
    <rPh sb="8" eb="9">
      <t>エン</t>
    </rPh>
    <rPh sb="10" eb="11">
      <t>マタ</t>
    </rPh>
    <phoneticPr fontId="2"/>
  </si>
  <si>
    <t>個別対応方式</t>
    <rPh sb="0" eb="6">
      <t>コベツタイオウホウシキ</t>
    </rPh>
    <phoneticPr fontId="2"/>
  </si>
  <si>
    <t>⑮のうち、課税売上にのみ要するもの</t>
    <rPh sb="5" eb="9">
      <t>カゼイウリアゲ</t>
    </rPh>
    <rPh sb="12" eb="13">
      <t>ヨウ</t>
    </rPh>
    <phoneticPr fontId="2"/>
  </si>
  <si>
    <t>⑮のうち、課税売上げと非課税売上に
共通して課するもの</t>
    <rPh sb="5" eb="7">
      <t>カゼイ</t>
    </rPh>
    <rPh sb="7" eb="9">
      <t>ウリア</t>
    </rPh>
    <rPh sb="11" eb="14">
      <t>ヒカゼイ</t>
    </rPh>
    <rPh sb="14" eb="16">
      <t>ウリアゲ</t>
    </rPh>
    <rPh sb="18" eb="20">
      <t>キョウツウ</t>
    </rPh>
    <rPh sb="22" eb="23">
      <t>カ</t>
    </rPh>
    <phoneticPr fontId="2"/>
  </si>
  <si>
    <t>個別対応方式により控除する
課税仕入れ等の税額〔⑰+（⑱×④／⑦）〕</t>
    <rPh sb="0" eb="2">
      <t>コベツ</t>
    </rPh>
    <rPh sb="2" eb="4">
      <t>タイオウ</t>
    </rPh>
    <rPh sb="4" eb="6">
      <t>ホウシキ</t>
    </rPh>
    <rPh sb="9" eb="11">
      <t>コウジョ</t>
    </rPh>
    <rPh sb="14" eb="18">
      <t>カゼイシイレ</t>
    </rPh>
    <rPh sb="19" eb="20">
      <t>トウ</t>
    </rPh>
    <rPh sb="21" eb="23">
      <t>ゼイガク</t>
    </rPh>
    <phoneticPr fontId="2"/>
  </si>
  <si>
    <t>一括比例分配方式により控除する課税仕入れ
等の税額（⑮×④／⑦）</t>
    <rPh sb="0" eb="2">
      <t>イッカツ</t>
    </rPh>
    <rPh sb="2" eb="4">
      <t>ヒレイ</t>
    </rPh>
    <rPh sb="4" eb="6">
      <t>ブンパイ</t>
    </rPh>
    <rPh sb="6" eb="8">
      <t>ホウシキ</t>
    </rPh>
    <rPh sb="11" eb="13">
      <t>コウジョ</t>
    </rPh>
    <rPh sb="15" eb="19">
      <t>カゼイシイレ</t>
    </rPh>
    <rPh sb="21" eb="22">
      <t>トウ</t>
    </rPh>
    <rPh sb="23" eb="25">
      <t>ゼイガク</t>
    </rPh>
    <phoneticPr fontId="2"/>
  </si>
  <si>
    <t>控除税額の調整</t>
    <rPh sb="0" eb="2">
      <t>コウジョ</t>
    </rPh>
    <rPh sb="2" eb="4">
      <t>ゼイガク</t>
    </rPh>
    <rPh sb="5" eb="7">
      <t>チョウセイ</t>
    </rPh>
    <phoneticPr fontId="2"/>
  </si>
  <si>
    <t>差引</t>
    <rPh sb="0" eb="2">
      <t>サシヒキ</t>
    </rPh>
    <phoneticPr fontId="2"/>
  </si>
  <si>
    <t>調整対象固定資産を課税業務用（非課税業務用）
に転用した場合の調整（加算又は減算）額</t>
    <rPh sb="0" eb="8">
      <t>チョウセイタイショウコテイシサン</t>
    </rPh>
    <rPh sb="9" eb="11">
      <t>カゼイ</t>
    </rPh>
    <rPh sb="11" eb="14">
      <t>ギョウムヨウ</t>
    </rPh>
    <rPh sb="15" eb="18">
      <t>ヒカゼイ</t>
    </rPh>
    <rPh sb="18" eb="21">
      <t>ギョウムヨウ</t>
    </rPh>
    <rPh sb="24" eb="26">
      <t>テンヨウ</t>
    </rPh>
    <rPh sb="28" eb="30">
      <t>バアイ</t>
    </rPh>
    <rPh sb="31" eb="33">
      <t>チョウセイ</t>
    </rPh>
    <rPh sb="34" eb="36">
      <t>カサン</t>
    </rPh>
    <rPh sb="36" eb="37">
      <t>マタ</t>
    </rPh>
    <rPh sb="38" eb="40">
      <t>ゲンサン</t>
    </rPh>
    <rPh sb="41" eb="42">
      <t>ガク</t>
    </rPh>
    <phoneticPr fontId="2"/>
  </si>
  <si>
    <t>控除対象仕入れ税額
［（⑯、⑲又は⑳の金額）±㉑±㉒］がプラスの時</t>
    <rPh sb="0" eb="4">
      <t>コウジョタイショウ</t>
    </rPh>
    <rPh sb="4" eb="6">
      <t>シイ</t>
    </rPh>
    <rPh sb="7" eb="9">
      <t>ゼイガク</t>
    </rPh>
    <rPh sb="15" eb="16">
      <t>マタ</t>
    </rPh>
    <rPh sb="19" eb="21">
      <t>キンガク</t>
    </rPh>
    <rPh sb="32" eb="33">
      <t>トキ</t>
    </rPh>
    <phoneticPr fontId="2"/>
  </si>
  <si>
    <t>控除対象仕入れ税額
［（⑯、⑲又は⑳の金額）±㉑±㉒］がマイナスの時</t>
    <rPh sb="0" eb="4">
      <t>コウジョタイショウ</t>
    </rPh>
    <rPh sb="4" eb="6">
      <t>シイ</t>
    </rPh>
    <rPh sb="7" eb="9">
      <t>ゼイガク</t>
    </rPh>
    <rPh sb="15" eb="16">
      <t>マタ</t>
    </rPh>
    <rPh sb="19" eb="21">
      <t>キンガク</t>
    </rPh>
    <rPh sb="33" eb="34">
      <t>トキ</t>
    </rPh>
    <phoneticPr fontId="2"/>
  </si>
  <si>
    <t>貸倒回収に係る消費税額</t>
    <rPh sb="0" eb="2">
      <t>カシダオ</t>
    </rPh>
    <rPh sb="2" eb="4">
      <t>カイシュウ</t>
    </rPh>
    <rPh sb="5" eb="6">
      <t>カカ</t>
    </rPh>
    <rPh sb="7" eb="11">
      <t>ショウヒゼイガク</t>
    </rPh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</si>
  <si>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</si>
  <si>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</si>
  <si>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</si>
  <si>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</si>
  <si>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</si>
  <si>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</si>
  <si>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</si>
  <si>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</si>
  <si>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</si>
  <si>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t>税率6.24％適用分
D</t>
    <rPh sb="0" eb="2">
      <t>ゼイリツ</t>
    </rPh>
    <rPh sb="7" eb="9">
      <t>テキヨウ</t>
    </rPh>
    <rPh sb="9" eb="10">
      <t>ブン</t>
    </rPh>
    <phoneticPr fontId="2"/>
  </si>
  <si>
    <t>税率7.8％適用分
E</t>
    <rPh sb="0" eb="2">
      <t>ゼイリツ</t>
    </rPh>
    <rPh sb="6" eb="8">
      <t>テキヨウ</t>
    </rPh>
    <rPh sb="8" eb="9">
      <t>ブン</t>
    </rPh>
    <phoneticPr fontId="2"/>
  </si>
  <si>
    <t>合計F
（X+D+E)</t>
    <rPh sb="0" eb="2">
      <t>ゴウケイ</t>
    </rPh>
    <phoneticPr fontId="2"/>
  </si>
  <si>
    <t>税率3%適用分
A</t>
    <rPh sb="0" eb="2">
      <t>ゼイリツ</t>
    </rPh>
    <rPh sb="4" eb="6">
      <t>テキヨウ</t>
    </rPh>
    <rPh sb="6" eb="7">
      <t>ブン</t>
    </rPh>
    <phoneticPr fontId="2"/>
  </si>
  <si>
    <r>
      <t xml:space="preserve">税率4%適用分
</t>
    </r>
    <r>
      <rPr>
        <sz val="11"/>
        <color theme="1"/>
        <rFont val="ＭＳ Ｐ明朝"/>
        <family val="1"/>
        <charset val="128"/>
      </rPr>
      <t>B</t>
    </r>
    <rPh sb="0" eb="2">
      <t>ゼイリツ</t>
    </rPh>
    <rPh sb="4" eb="6">
      <t>テキヨウ</t>
    </rPh>
    <rPh sb="6" eb="7">
      <t>ブン</t>
    </rPh>
    <phoneticPr fontId="2"/>
  </si>
  <si>
    <r>
      <t xml:space="preserve">税率6.3%適用分
</t>
    </r>
    <r>
      <rPr>
        <sz val="11"/>
        <color theme="1"/>
        <rFont val="ＭＳ Ｐ明朝"/>
        <family val="1"/>
        <charset val="128"/>
      </rPr>
      <t>C</t>
    </r>
    <rPh sb="0" eb="2">
      <t>ゼイリツ</t>
    </rPh>
    <rPh sb="6" eb="8">
      <t>テキヨウ</t>
    </rPh>
    <rPh sb="8" eb="9">
      <t>ブン</t>
    </rPh>
    <phoneticPr fontId="2"/>
  </si>
  <si>
    <t>旧税率分小計X
（A+B+C）</t>
    <rPh sb="0" eb="3">
      <t>キュウゼイリツ</t>
    </rPh>
    <rPh sb="3" eb="4">
      <t>ブン</t>
    </rPh>
    <rPh sb="4" eb="6">
      <t>ショウケイ</t>
    </rPh>
    <phoneticPr fontId="2"/>
  </si>
  <si>
    <t>売上高</t>
    <rPh sb="0" eb="3">
      <t>ウリアゲダカ</t>
    </rPh>
    <phoneticPr fontId="2"/>
  </si>
  <si>
    <t>　課税売上高（税込み）</t>
    <rPh sb="1" eb="6">
      <t>カゼイウリアゲダカ</t>
    </rPh>
    <rPh sb="7" eb="9">
      <t>ゼイコ</t>
    </rPh>
    <phoneticPr fontId="2"/>
  </si>
  <si>
    <t>　免税売上高</t>
    <rPh sb="1" eb="3">
      <t>メンゼイ</t>
    </rPh>
    <rPh sb="3" eb="6">
      <t>ウリアゲダカ</t>
    </rPh>
    <phoneticPr fontId="2"/>
  </si>
  <si>
    <t>　非課税売上高</t>
    <rPh sb="1" eb="7">
      <t>ヒカゼイウリアゲダカ</t>
    </rPh>
    <phoneticPr fontId="2"/>
  </si>
  <si>
    <t>売上対価の返還等の金額
課税売上に係るもの（税込み）</t>
    <rPh sb="0" eb="2">
      <t>ウリアゲ</t>
    </rPh>
    <rPh sb="2" eb="4">
      <t>タイカ</t>
    </rPh>
    <rPh sb="5" eb="7">
      <t>ヘンカン</t>
    </rPh>
    <rPh sb="7" eb="8">
      <t>トウ</t>
    </rPh>
    <rPh sb="9" eb="11">
      <t>キンガク</t>
    </rPh>
    <rPh sb="12" eb="16">
      <t>カゼイウリアゲ</t>
    </rPh>
    <rPh sb="17" eb="18">
      <t>カカ</t>
    </rPh>
    <rPh sb="22" eb="24">
      <t>ゼイコ</t>
    </rPh>
    <phoneticPr fontId="2"/>
  </si>
  <si>
    <t>課税仕入の額（税込み）</t>
    <rPh sb="0" eb="4">
      <t>カゼイシイレ</t>
    </rPh>
    <rPh sb="5" eb="6">
      <t>ガク</t>
    </rPh>
    <rPh sb="7" eb="9">
      <t>ゼイコ</t>
    </rPh>
    <phoneticPr fontId="2"/>
  </si>
  <si>
    <t>貸倒れ処理した金額（税込み）</t>
    <rPh sb="0" eb="2">
      <t>カシダオ</t>
    </rPh>
    <rPh sb="3" eb="5">
      <t>ショリ</t>
    </rPh>
    <rPh sb="7" eb="9">
      <t>キンガク</t>
    </rPh>
    <rPh sb="10" eb="12">
      <t>ゼイコ</t>
    </rPh>
    <phoneticPr fontId="2"/>
  </si>
  <si>
    <t>中間納付消費税額</t>
    <rPh sb="0" eb="4">
      <t>チュウカンノウフ</t>
    </rPh>
    <rPh sb="4" eb="8">
      <t>ショウヒゼイガク</t>
    </rPh>
    <phoneticPr fontId="2"/>
  </si>
  <si>
    <t>中間納付地方消費税額</t>
    <rPh sb="0" eb="4">
      <t>チュウカンノウフ</t>
    </rPh>
    <rPh sb="4" eb="10">
      <t>チホウショウヒゼイガク</t>
    </rPh>
    <phoneticPr fontId="2"/>
  </si>
  <si>
    <t>控除税額小計
④+⑤+⑥</t>
    <rPh sb="0" eb="2">
      <t>コウジョ</t>
    </rPh>
    <rPh sb="2" eb="4">
      <t>ゼイガク</t>
    </rPh>
    <rPh sb="4" eb="6">
      <t>ショウケイ</t>
    </rPh>
    <phoneticPr fontId="2"/>
  </si>
  <si>
    <t>仕入対価の返還等の金額</t>
    <rPh sb="0" eb="2">
      <t>シイ</t>
    </rPh>
    <rPh sb="2" eb="4">
      <t>タイカ</t>
    </rPh>
    <rPh sb="5" eb="7">
      <t>ヘンカン</t>
    </rPh>
    <rPh sb="7" eb="8">
      <t>トウ</t>
    </rPh>
    <rPh sb="9" eb="11">
      <t>キンガク</t>
    </rPh>
    <phoneticPr fontId="2"/>
  </si>
  <si>
    <t>課税期間の
合計金額</t>
    <rPh sb="0" eb="4">
      <t>カゼイキカン</t>
    </rPh>
    <rPh sb="6" eb="10">
      <t>ゴウケイキンガク</t>
    </rPh>
    <phoneticPr fontId="2"/>
  </si>
  <si>
    <t>うち6.3％
適用分</t>
    <rPh sb="7" eb="9">
      <t>テキヨウ</t>
    </rPh>
    <rPh sb="9" eb="10">
      <t>ブン</t>
    </rPh>
    <phoneticPr fontId="2"/>
  </si>
  <si>
    <t>うち6.24％
適用分</t>
    <rPh sb="8" eb="10">
      <t>テキヨウ</t>
    </rPh>
    <rPh sb="10" eb="11">
      <t>ブン</t>
    </rPh>
    <phoneticPr fontId="2"/>
  </si>
  <si>
    <t>うち7.8％
適用分</t>
    <rPh sb="7" eb="9">
      <t>テキヨウ</t>
    </rPh>
    <rPh sb="9" eb="10">
      <t>ブン</t>
    </rPh>
    <phoneticPr fontId="2"/>
  </si>
  <si>
    <t>第二表の①</t>
    <rPh sb="0" eb="1">
      <t>ダイ</t>
    </rPh>
    <rPh sb="1" eb="2">
      <t>2</t>
    </rPh>
    <rPh sb="2" eb="3">
      <t>ヒョウ</t>
    </rPh>
    <phoneticPr fontId="2"/>
  </si>
  <si>
    <t>第二表の⑦</t>
    <rPh sb="0" eb="1">
      <t>ダイ</t>
    </rPh>
    <rPh sb="1" eb="2">
      <t>2</t>
    </rPh>
    <rPh sb="2" eb="3">
      <t>ヒョウ</t>
    </rPh>
    <phoneticPr fontId="2"/>
  </si>
  <si>
    <t>第二表の⑪</t>
    <rPh sb="0" eb="1">
      <t>ダイ</t>
    </rPh>
    <rPh sb="1" eb="2">
      <t>2</t>
    </rPh>
    <rPh sb="2" eb="3">
      <t>ヒョウ</t>
    </rPh>
    <phoneticPr fontId="2"/>
  </si>
  <si>
    <t>第二表の⑩</t>
    <rPh sb="0" eb="1">
      <t>ダイ</t>
    </rPh>
    <rPh sb="1" eb="2">
      <t>2</t>
    </rPh>
    <rPh sb="2" eb="3">
      <t>ヒョウ</t>
    </rPh>
    <phoneticPr fontId="2"/>
  </si>
  <si>
    <t>第一表の③</t>
    <rPh sb="0" eb="1">
      <t>ダイ</t>
    </rPh>
    <rPh sb="1" eb="2">
      <t>1</t>
    </rPh>
    <rPh sb="2" eb="3">
      <t>ヒョウ</t>
    </rPh>
    <phoneticPr fontId="2"/>
  </si>
  <si>
    <t>第一表の④</t>
    <rPh sb="0" eb="1">
      <t>ダイ</t>
    </rPh>
    <rPh sb="1" eb="2">
      <t>1</t>
    </rPh>
    <rPh sb="2" eb="3">
      <t>ヒョウ</t>
    </rPh>
    <phoneticPr fontId="2"/>
  </si>
  <si>
    <t>第二表の⑰</t>
    <rPh sb="0" eb="1">
      <t>ダイ</t>
    </rPh>
    <rPh sb="1" eb="2">
      <t>2</t>
    </rPh>
    <rPh sb="2" eb="3">
      <t>ヒョウ</t>
    </rPh>
    <phoneticPr fontId="2"/>
  </si>
  <si>
    <t>第二表の⑱</t>
    <rPh sb="0" eb="1">
      <t>ダイ</t>
    </rPh>
    <rPh sb="1" eb="2">
      <t>2</t>
    </rPh>
    <rPh sb="2" eb="3">
      <t>ヒョウ</t>
    </rPh>
    <phoneticPr fontId="2"/>
  </si>
  <si>
    <t>第二表の⑲</t>
    <rPh sb="0" eb="1">
      <t>ダイ</t>
    </rPh>
    <rPh sb="1" eb="2">
      <t>2</t>
    </rPh>
    <rPh sb="2" eb="3">
      <t>ヒョウ</t>
    </rPh>
    <phoneticPr fontId="2"/>
  </si>
  <si>
    <t>第一表の⑥</t>
    <rPh sb="0" eb="1">
      <t>ダイ</t>
    </rPh>
    <rPh sb="1" eb="2">
      <t>1</t>
    </rPh>
    <rPh sb="2" eb="3">
      <t>ヒョウ</t>
    </rPh>
    <phoneticPr fontId="2"/>
  </si>
  <si>
    <t>第一表の⑦</t>
    <rPh sb="0" eb="1">
      <t>ダイ</t>
    </rPh>
    <rPh sb="1" eb="2">
      <t>1</t>
    </rPh>
    <rPh sb="2" eb="3">
      <t>ヒョウ</t>
    </rPh>
    <phoneticPr fontId="2"/>
  </si>
  <si>
    <t>マイナスの場合第一表の⑧
プラスの場合第一表の⑨</t>
    <rPh sb="5" eb="7">
      <t>バアイ</t>
    </rPh>
    <rPh sb="7" eb="8">
      <t>ダイ</t>
    </rPh>
    <rPh sb="8" eb="9">
      <t>1</t>
    </rPh>
    <rPh sb="9" eb="10">
      <t>ヒョウ</t>
    </rPh>
    <rPh sb="17" eb="19">
      <t>バアイ</t>
    </rPh>
    <rPh sb="19" eb="20">
      <t>ダイ</t>
    </rPh>
    <rPh sb="20" eb="21">
      <t>1</t>
    </rPh>
    <rPh sb="21" eb="22">
      <t>ヒョウ</t>
    </rPh>
    <phoneticPr fontId="2"/>
  </si>
  <si>
    <t>マイナスの場合第一表の⑰
プラスの場合第一表の⑱
第二表の⑳</t>
    <rPh sb="5" eb="7">
      <t>バアイ</t>
    </rPh>
    <rPh sb="7" eb="8">
      <t>ダイ</t>
    </rPh>
    <rPh sb="8" eb="9">
      <t>1</t>
    </rPh>
    <rPh sb="9" eb="10">
      <t>ヒョウ</t>
    </rPh>
    <rPh sb="17" eb="19">
      <t>バアイ</t>
    </rPh>
    <rPh sb="19" eb="20">
      <t>ダイ</t>
    </rPh>
    <rPh sb="20" eb="21">
      <t>1</t>
    </rPh>
    <rPh sb="21" eb="22">
      <t>ヒョウ</t>
    </rPh>
    <rPh sb="25" eb="26">
      <t>ダイ</t>
    </rPh>
    <rPh sb="26" eb="27">
      <t>2</t>
    </rPh>
    <rPh sb="27" eb="28">
      <t>ヒョウ</t>
    </rPh>
    <phoneticPr fontId="2"/>
  </si>
  <si>
    <t>マイナスの場合第一表の⑲
プラスの場合第一表の⑳</t>
    <rPh sb="5" eb="7">
      <t>バアイ</t>
    </rPh>
    <rPh sb="7" eb="8">
      <t>ダイ</t>
    </rPh>
    <rPh sb="8" eb="9">
      <t>1</t>
    </rPh>
    <rPh sb="9" eb="10">
      <t>ヒョウ</t>
    </rPh>
    <rPh sb="17" eb="19">
      <t>バアイ</t>
    </rPh>
    <rPh sb="19" eb="20">
      <t>ダイ</t>
    </rPh>
    <rPh sb="20" eb="21">
      <t>1</t>
    </rPh>
    <rPh sb="21" eb="22">
      <t>ヒョウ</t>
    </rPh>
    <phoneticPr fontId="2"/>
  </si>
  <si>
    <t>第一表の⑮</t>
    <rPh sb="0" eb="1">
      <t>ダイ</t>
    </rPh>
    <rPh sb="1" eb="2">
      <t>1</t>
    </rPh>
    <rPh sb="2" eb="3">
      <t>ヒョウ</t>
    </rPh>
    <phoneticPr fontId="2"/>
  </si>
  <si>
    <t>第一表の⑯</t>
    <rPh sb="0" eb="3">
      <t>ダイイチヒョウ</t>
    </rPh>
    <phoneticPr fontId="2"/>
  </si>
  <si>
    <t>課税売上割合変動時の調整対象固定資産に係る
消費税額の調整（加算又は減算）額</t>
    <rPh sb="0" eb="6">
      <t>カゼイウリアゲワリアイ</t>
    </rPh>
    <rPh sb="6" eb="8">
      <t>ヘンドウ</t>
    </rPh>
    <rPh sb="8" eb="9">
      <t>ジ</t>
    </rPh>
    <rPh sb="10" eb="12">
      <t>チョウセイ</t>
    </rPh>
    <rPh sb="12" eb="14">
      <t>タイショウ</t>
    </rPh>
    <rPh sb="14" eb="18">
      <t>コテイシサン</t>
    </rPh>
    <rPh sb="19" eb="20">
      <t>カカ</t>
    </rPh>
    <rPh sb="22" eb="26">
      <t>ショウヒゼイガク</t>
    </rPh>
    <rPh sb="27" eb="29">
      <t>チョウセイ</t>
    </rPh>
    <rPh sb="30" eb="32">
      <t>カサン</t>
    </rPh>
    <rPh sb="32" eb="33">
      <t>マタ</t>
    </rPh>
    <rPh sb="34" eb="36">
      <t>ゲンサン</t>
    </rPh>
    <rPh sb="37" eb="38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</si>
</sst>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theme="1"/>
      <name val="ＭＳ Ｐ明朝"/>
      <family val="2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 wrapText="1"/>
    </xf>
    <xf numFmtId="9" fontId="0" fillId="0" borderId="7" xfId="2" applyFont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38" fontId="0" fillId="2" borderId="2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9" fontId="0" fillId="0" borderId="6" xfId="2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2" borderId="1" xfId="1" applyFont="1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38" fontId="0" fillId="0" borderId="1" xfId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left" vertical="center" textRotation="255" wrapText="1"/>
    </xf>
    <xf numFmtId="0" fontId="5" fillId="0" borderId="1" xfId="0" applyFont="1" applyBorder="1" applyAlignment="1">
      <alignment horizontal="left" vertical="center" textRotation="255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6" fillId="0" borderId="1" xfId="0" applyFont="1" applyBorder="1" applyAlignment="1">
      <alignment horizontal="left" vertical="center" textRotation="255" wrapText="1"/>
    </xf>
    <xf numFmtId="0" fontId="6" fillId="0" borderId="1" xfId="0" applyFont="1" applyBorder="1" applyAlignment="1">
      <alignment horizontal="left" vertical="center" textRotation="255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textRotation="255" shrinkToFit="1"/>
    </xf>
    <xf numFmtId="0" fontId="6" fillId="0" borderId="5" xfId="0" applyFont="1" applyBorder="1" applyAlignment="1">
      <alignment horizontal="center" vertical="center" textRotation="255" shrinkToFi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 shrinkToFit="1"/>
    </xf>
    <xf numFmtId="0" fontId="9" fillId="0" borderId="1" xfId="0" applyFon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244E9-BF34-4746-AEB7-6EF67D320022}">
  <sheetPr>
    <pageSetUpPr fitToPage="1"/>
  </sheetPr>
  <dimension ref="A1:E11"/>
  <sheetViews>
    <sheetView workbookViewId="0">
      <selection activeCell="B12" sqref="B12"/>
    </sheetView>
  </sheetViews>
  <sheetFormatPr defaultRowHeight="13.5" x14ac:dyDescent="0.15"/>
  <cols>
    <col min="1" max="1" width="35.375" customWidth="1"/>
    <col min="2" max="5" width="11.625" style="2" customWidth="1"/>
  </cols>
  <sheetData>
    <row r="1" spans="1:5" ht="27" x14ac:dyDescent="0.15">
      <c r="A1" s="25" t="s">
        <v>61</v>
      </c>
      <c r="B1" s="26" t="s">
        <v>118</v>
      </c>
      <c r="C1" s="26" t="s">
        <v>119</v>
      </c>
      <c r="D1" s="26" t="s">
        <v>120</v>
      </c>
      <c r="E1" s="26" t="s">
        <v>121</v>
      </c>
    </row>
    <row r="2" spans="1:5" x14ac:dyDescent="0.15">
      <c r="A2" s="25" t="s">
        <v>107</v>
      </c>
      <c r="B2" s="20"/>
      <c r="C2" s="20"/>
      <c r="D2" s="20"/>
      <c r="E2" s="20"/>
    </row>
    <row r="3" spans="1:5" x14ac:dyDescent="0.15">
      <c r="A3" s="25" t="s">
        <v>108</v>
      </c>
      <c r="B3" s="20">
        <f>SUM(C3:E3)</f>
        <v>415560000</v>
      </c>
      <c r="C3" s="20">
        <v>302500000</v>
      </c>
      <c r="D3" s="20">
        <v>67960000</v>
      </c>
      <c r="E3" s="20">
        <v>45100000</v>
      </c>
    </row>
    <row r="4" spans="1:5" x14ac:dyDescent="0.15">
      <c r="A4" s="25" t="s">
        <v>109</v>
      </c>
      <c r="B4" s="20">
        <v>11000000</v>
      </c>
      <c r="C4" s="21"/>
      <c r="D4" s="21"/>
      <c r="E4" s="21"/>
    </row>
    <row r="5" spans="1:5" x14ac:dyDescent="0.15">
      <c r="A5" s="25" t="s">
        <v>110</v>
      </c>
      <c r="B5" s="20">
        <v>7000000</v>
      </c>
      <c r="C5" s="21"/>
      <c r="D5" s="21"/>
      <c r="E5" s="21"/>
    </row>
    <row r="6" spans="1:5" ht="27" x14ac:dyDescent="0.15">
      <c r="A6" s="27" t="s">
        <v>111</v>
      </c>
      <c r="B6" s="20">
        <f>SUM(C6:E6)</f>
        <v>13769540</v>
      </c>
      <c r="C6" s="20">
        <v>10684000</v>
      </c>
      <c r="D6" s="20">
        <v>1507040</v>
      </c>
      <c r="E6" s="20">
        <v>1578500</v>
      </c>
    </row>
    <row r="7" spans="1:5" x14ac:dyDescent="0.15">
      <c r="A7" s="25" t="s">
        <v>112</v>
      </c>
      <c r="B7" s="20">
        <f>SUM(C7:E7)</f>
        <v>273326000</v>
      </c>
      <c r="C7" s="20">
        <v>201680000</v>
      </c>
      <c r="D7" s="20">
        <v>40076000</v>
      </c>
      <c r="E7" s="20">
        <v>31570000</v>
      </c>
    </row>
    <row r="8" spans="1:5" x14ac:dyDescent="0.15">
      <c r="A8" s="25" t="s">
        <v>117</v>
      </c>
      <c r="B8" s="20">
        <f>SUM(C8:E8)</f>
        <v>13750000</v>
      </c>
      <c r="C8" s="20"/>
      <c r="D8" s="20">
        <v>7850000</v>
      </c>
      <c r="E8" s="20">
        <v>5900000</v>
      </c>
    </row>
    <row r="9" spans="1:5" x14ac:dyDescent="0.15">
      <c r="A9" s="25" t="s">
        <v>113</v>
      </c>
      <c r="B9" s="20">
        <f>SUM(C9:E9)</f>
        <v>1430000</v>
      </c>
      <c r="C9" s="20">
        <v>1430000</v>
      </c>
      <c r="D9" s="20"/>
      <c r="E9" s="20"/>
    </row>
    <row r="10" spans="1:5" x14ac:dyDescent="0.15">
      <c r="A10" s="25" t="s">
        <v>114</v>
      </c>
      <c r="B10" s="20">
        <v>6300000</v>
      </c>
      <c r="C10" s="21"/>
      <c r="D10" s="21"/>
      <c r="E10" s="21"/>
    </row>
    <row r="11" spans="1:5" x14ac:dyDescent="0.15">
      <c r="A11" s="25" t="s">
        <v>115</v>
      </c>
      <c r="B11" s="20">
        <v>1700000</v>
      </c>
      <c r="C11" s="21"/>
      <c r="D11" s="21"/>
      <c r="E11" s="21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&amp;L課税期間　令和元・７．７～令和２・６・３０&amp;C
特定非営利活動法人中四国マネジメントシステム推進機構&amp;R&amp;A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6FA7A-E6B6-4946-9D19-1B7F07709FB0}">
  <sheetPr>
    <pageSetUpPr fitToPage="1"/>
  </sheetPr>
  <dimension ref="A1:H21"/>
  <sheetViews>
    <sheetView topLeftCell="A14" workbookViewId="0">
      <selection activeCell="G22" sqref="G22"/>
    </sheetView>
  </sheetViews>
  <sheetFormatPr defaultRowHeight="39.950000000000003" customHeight="1" x14ac:dyDescent="0.15"/>
  <cols>
    <col min="1" max="1" width="2.875" style="1" customWidth="1"/>
    <col min="2" max="2" width="17.125" style="1" bestFit="1" customWidth="1"/>
    <col min="3" max="3" width="5.375" style="1" bestFit="1" customWidth="1"/>
    <col min="4" max="4" width="13" style="2" bestFit="1" customWidth="1"/>
    <col min="5" max="6" width="13.875" style="2" bestFit="1" customWidth="1"/>
    <col min="7" max="7" width="14.375" style="2" customWidth="1"/>
    <col min="8" max="8" width="17.875" style="29" bestFit="1" customWidth="1"/>
  </cols>
  <sheetData>
    <row r="1" spans="1:8" s="1" customFormat="1" ht="39.950000000000003" customHeight="1" x14ac:dyDescent="0.15">
      <c r="A1" s="35" t="s">
        <v>0</v>
      </c>
      <c r="B1" s="35"/>
      <c r="C1" s="35"/>
      <c r="D1" s="10" t="s">
        <v>1</v>
      </c>
      <c r="E1" s="10" t="s">
        <v>2</v>
      </c>
      <c r="F1" s="10" t="s">
        <v>3</v>
      </c>
      <c r="G1" s="10" t="s">
        <v>4</v>
      </c>
      <c r="H1" s="28"/>
    </row>
    <row r="2" spans="1:8" ht="39.950000000000003" customHeight="1" x14ac:dyDescent="0.15">
      <c r="A2" s="35" t="s">
        <v>5</v>
      </c>
      <c r="B2" s="35"/>
      <c r="C2" s="5" t="s">
        <v>6</v>
      </c>
      <c r="D2" s="20">
        <f>'付表１－２'!H2</f>
        <v>280092000</v>
      </c>
      <c r="E2" s="20">
        <f>ROUNDDOWN(E3+E4,-3)</f>
        <v>62925000</v>
      </c>
      <c r="F2" s="20">
        <f>ROUNDDOWN(F3+F4,-3)</f>
        <v>41000000</v>
      </c>
      <c r="G2" s="20">
        <f>SUM(D2:F2)</f>
        <v>384017000</v>
      </c>
      <c r="H2" s="29" t="s">
        <v>122</v>
      </c>
    </row>
    <row r="3" spans="1:8" ht="39.950000000000003" customHeight="1" x14ac:dyDescent="0.15">
      <c r="A3" s="36" t="s">
        <v>7</v>
      </c>
      <c r="B3" s="4" t="s">
        <v>8</v>
      </c>
      <c r="C3" s="5" t="s">
        <v>22</v>
      </c>
      <c r="D3" s="20">
        <f>'付表１－２'!H3</f>
        <v>280092592</v>
      </c>
      <c r="E3" s="20">
        <f>ROUNDDOWN(決算データ!D3/1.08,0)</f>
        <v>62925925</v>
      </c>
      <c r="F3" s="20">
        <f>ROUNDDOWN(決算データ!E3/1.1,0)</f>
        <v>41000000</v>
      </c>
      <c r="G3" s="20">
        <f t="shared" ref="G3:G20" si="0">SUM(D3:F3)</f>
        <v>384018517</v>
      </c>
      <c r="H3" s="29" t="s">
        <v>123</v>
      </c>
    </row>
    <row r="4" spans="1:8" ht="39.950000000000003" customHeight="1" x14ac:dyDescent="0.15">
      <c r="A4" s="36"/>
      <c r="B4" s="4" t="s">
        <v>9</v>
      </c>
      <c r="C4" s="5" t="s">
        <v>23</v>
      </c>
      <c r="D4" s="20"/>
      <c r="E4" s="21"/>
      <c r="F4" s="20"/>
      <c r="G4" s="20"/>
      <c r="H4" s="29" t="s">
        <v>125</v>
      </c>
    </row>
    <row r="5" spans="1:8" ht="39.950000000000003" customHeight="1" x14ac:dyDescent="0.15">
      <c r="A5" s="35" t="s">
        <v>10</v>
      </c>
      <c r="B5" s="35"/>
      <c r="C5" s="5" t="s">
        <v>24</v>
      </c>
      <c r="D5" s="20">
        <f>'付表１－２'!H5</f>
        <v>17645796</v>
      </c>
      <c r="E5" s="20">
        <f>E2*0.0624</f>
        <v>3926520</v>
      </c>
      <c r="F5" s="20">
        <f>F2*0.078</f>
        <v>3198000</v>
      </c>
      <c r="G5" s="20">
        <f t="shared" si="0"/>
        <v>24770316</v>
      </c>
      <c r="H5" s="29" t="s">
        <v>124</v>
      </c>
    </row>
    <row r="6" spans="1:8" ht="39.950000000000003" customHeight="1" x14ac:dyDescent="0.15">
      <c r="A6" s="35" t="s">
        <v>12</v>
      </c>
      <c r="B6" s="35"/>
      <c r="C6" s="5" t="s">
        <v>25</v>
      </c>
      <c r="D6" s="20">
        <f>'付表１－２'!H6</f>
        <v>0</v>
      </c>
      <c r="E6" s="20"/>
      <c r="F6" s="20"/>
      <c r="G6" s="20">
        <f t="shared" si="0"/>
        <v>0</v>
      </c>
      <c r="H6" s="29" t="s">
        <v>126</v>
      </c>
    </row>
    <row r="7" spans="1:8" ht="39.950000000000003" customHeight="1" x14ac:dyDescent="0.15">
      <c r="A7" s="36" t="s">
        <v>13</v>
      </c>
      <c r="B7" s="5" t="s">
        <v>14</v>
      </c>
      <c r="C7" s="5" t="s">
        <v>26</v>
      </c>
      <c r="D7" s="20">
        <f>'付表１－２'!H7</f>
        <v>11764666</v>
      </c>
      <c r="E7" s="20">
        <f>'付表２－１'!G11</f>
        <v>1861947</v>
      </c>
      <c r="F7" s="20">
        <f>'付表２－１'!H11</f>
        <v>1820236</v>
      </c>
      <c r="G7" s="20">
        <f t="shared" si="0"/>
        <v>15446849</v>
      </c>
      <c r="H7" s="29" t="s">
        <v>127</v>
      </c>
    </row>
    <row r="8" spans="1:8" ht="39.950000000000003" customHeight="1" x14ac:dyDescent="0.15">
      <c r="A8" s="36"/>
      <c r="B8" s="4" t="s">
        <v>15</v>
      </c>
      <c r="C8" s="5" t="s">
        <v>27</v>
      </c>
      <c r="D8" s="20">
        <f>'付表１－２'!H8</f>
        <v>623233</v>
      </c>
      <c r="E8" s="20">
        <f>E9+E10</f>
        <v>87073</v>
      </c>
      <c r="F8" s="20">
        <f>F9+F10</f>
        <v>111930</v>
      </c>
      <c r="G8" s="20">
        <f t="shared" si="0"/>
        <v>822236</v>
      </c>
      <c r="H8" s="29" t="s">
        <v>128</v>
      </c>
    </row>
    <row r="9" spans="1:8" ht="39.950000000000003" customHeight="1" x14ac:dyDescent="0.15">
      <c r="A9" s="36"/>
      <c r="B9" s="4" t="s">
        <v>18</v>
      </c>
      <c r="C9" s="5" t="s">
        <v>16</v>
      </c>
      <c r="D9" s="20">
        <f>'付表１－２'!H9</f>
        <v>623233</v>
      </c>
      <c r="E9" s="20">
        <f>ROUNDDOWN(決算データ!D6*6.24/108,0)</f>
        <v>87073</v>
      </c>
      <c r="F9" s="20">
        <f>ROUNDDOWN(決算データ!E6*7.8/110,0)</f>
        <v>111930</v>
      </c>
      <c r="G9" s="20">
        <f t="shared" si="0"/>
        <v>822236</v>
      </c>
      <c r="H9" s="29" t="s">
        <v>129</v>
      </c>
    </row>
    <row r="10" spans="1:8" ht="39.950000000000003" customHeight="1" x14ac:dyDescent="0.15">
      <c r="A10" s="36"/>
      <c r="B10" s="4" t="s">
        <v>19</v>
      </c>
      <c r="C10" s="5" t="s">
        <v>17</v>
      </c>
      <c r="D10" s="20">
        <f>'付表１－２'!H10</f>
        <v>0</v>
      </c>
      <c r="E10" s="21"/>
      <c r="F10" s="20"/>
      <c r="G10" s="20">
        <f t="shared" si="0"/>
        <v>0</v>
      </c>
      <c r="H10" s="29" t="s">
        <v>130</v>
      </c>
    </row>
    <row r="11" spans="1:8" ht="39.950000000000003" customHeight="1" x14ac:dyDescent="0.15">
      <c r="A11" s="36"/>
      <c r="B11" s="5" t="s">
        <v>20</v>
      </c>
      <c r="C11" s="5" t="s">
        <v>28</v>
      </c>
      <c r="D11" s="20">
        <f>'付表１－２'!H11</f>
        <v>83416</v>
      </c>
      <c r="E11" s="20">
        <f>ROUNDDOWN(決算データ!D9*6.24/108,0)</f>
        <v>0</v>
      </c>
      <c r="F11" s="20">
        <f>ROUNDDOWN(決算データ!E9*7.8/110,0)</f>
        <v>0</v>
      </c>
      <c r="G11" s="20">
        <f t="shared" si="0"/>
        <v>83416</v>
      </c>
      <c r="H11" s="29" t="s">
        <v>131</v>
      </c>
    </row>
    <row r="12" spans="1:8" ht="39.950000000000003" customHeight="1" x14ac:dyDescent="0.15">
      <c r="A12" s="36"/>
      <c r="B12" s="5" t="s">
        <v>21</v>
      </c>
      <c r="C12" s="5" t="s">
        <v>29</v>
      </c>
      <c r="D12" s="20">
        <f>'付表１－２'!H12</f>
        <v>12471315</v>
      </c>
      <c r="E12" s="20">
        <f>E7+E8+E11</f>
        <v>1949020</v>
      </c>
      <c r="F12" s="20">
        <f>F7+F8+F11</f>
        <v>1932166</v>
      </c>
      <c r="G12" s="20">
        <f t="shared" si="0"/>
        <v>16352501</v>
      </c>
      <c r="H12" s="29" t="s">
        <v>132</v>
      </c>
    </row>
    <row r="13" spans="1:8" ht="39.950000000000003" customHeight="1" x14ac:dyDescent="0.15">
      <c r="A13" s="34" t="s">
        <v>32</v>
      </c>
      <c r="B13" s="35"/>
      <c r="C13" s="5" t="s">
        <v>34</v>
      </c>
      <c r="D13" s="20">
        <f>'付表１－２'!H13</f>
        <v>0</v>
      </c>
      <c r="E13" s="20">
        <f>IF(E5+E6-E12&lt;0,E12-E5-E6,0)</f>
        <v>0</v>
      </c>
      <c r="F13" s="20">
        <f>IF(F5+F6-F12&lt;0,F12-F5-F6,0)</f>
        <v>0</v>
      </c>
      <c r="G13" s="20">
        <f t="shared" si="0"/>
        <v>0</v>
      </c>
    </row>
    <row r="14" spans="1:8" ht="39.950000000000003" customHeight="1" x14ac:dyDescent="0.15">
      <c r="A14" s="34" t="s">
        <v>31</v>
      </c>
      <c r="B14" s="35"/>
      <c r="C14" s="5" t="s">
        <v>35</v>
      </c>
      <c r="D14" s="20">
        <f>'付表１－２'!H14</f>
        <v>5174481</v>
      </c>
      <c r="E14" s="20">
        <f>IF(E5+E6-E12&gt;0,E5+E6-E12,0)</f>
        <v>1977500</v>
      </c>
      <c r="F14" s="20">
        <f>IF(F5+F6-F12&gt;0,F5+F6-F12,0)</f>
        <v>1265834</v>
      </c>
      <c r="G14" s="20">
        <f t="shared" si="0"/>
        <v>8417815</v>
      </c>
    </row>
    <row r="15" spans="1:8" ht="39.950000000000003" customHeight="1" x14ac:dyDescent="0.15">
      <c r="A15" s="34" t="s">
        <v>33</v>
      </c>
      <c r="B15" s="35"/>
      <c r="C15" s="5" t="s">
        <v>36</v>
      </c>
      <c r="D15" s="21"/>
      <c r="E15" s="21"/>
      <c r="F15" s="21"/>
      <c r="G15" s="20">
        <f>G14-G13</f>
        <v>8417815</v>
      </c>
      <c r="H15" s="30" t="s">
        <v>133</v>
      </c>
    </row>
    <row r="16" spans="1:8" ht="39.950000000000003" customHeight="1" x14ac:dyDescent="0.15">
      <c r="A16" s="37" t="s">
        <v>37</v>
      </c>
      <c r="B16" s="5" t="s">
        <v>30</v>
      </c>
      <c r="C16" s="5" t="s">
        <v>43</v>
      </c>
      <c r="D16" s="20">
        <f>'付表１－２'!H16</f>
        <v>0</v>
      </c>
      <c r="E16" s="21"/>
      <c r="F16" s="20">
        <f>E13+F13</f>
        <v>0</v>
      </c>
      <c r="G16" s="20">
        <f t="shared" si="0"/>
        <v>0</v>
      </c>
    </row>
    <row r="17" spans="1:8" ht="44.25" customHeight="1" x14ac:dyDescent="0.15">
      <c r="A17" s="38"/>
      <c r="B17" s="5" t="s">
        <v>38</v>
      </c>
      <c r="C17" s="5" t="s">
        <v>44</v>
      </c>
      <c r="D17" s="20">
        <f>'付表１－２'!H17</f>
        <v>5174481</v>
      </c>
      <c r="E17" s="21"/>
      <c r="F17" s="20">
        <f>E14+F14</f>
        <v>3243334</v>
      </c>
      <c r="G17" s="20">
        <f t="shared" si="0"/>
        <v>8417815</v>
      </c>
    </row>
    <row r="18" spans="1:8" ht="39.950000000000003" customHeight="1" x14ac:dyDescent="0.15">
      <c r="A18" s="39" t="s">
        <v>39</v>
      </c>
      <c r="B18" s="40"/>
      <c r="C18" s="5" t="s">
        <v>45</v>
      </c>
      <c r="D18" s="20">
        <f>'付表１－２'!H18</f>
        <v>5174481</v>
      </c>
      <c r="E18" s="21"/>
      <c r="F18" s="20">
        <f>F17-F16</f>
        <v>3243334</v>
      </c>
      <c r="G18" s="20">
        <f t="shared" si="0"/>
        <v>8417815</v>
      </c>
      <c r="H18" s="30" t="s">
        <v>134</v>
      </c>
    </row>
    <row r="19" spans="1:8" ht="39.950000000000003" customHeight="1" x14ac:dyDescent="0.15">
      <c r="A19" s="32" t="s">
        <v>40</v>
      </c>
      <c r="B19" s="5" t="s">
        <v>41</v>
      </c>
      <c r="C19" s="5" t="s">
        <v>46</v>
      </c>
      <c r="D19" s="20">
        <f>'付表１－２'!H19</f>
        <v>0</v>
      </c>
      <c r="E19" s="21"/>
      <c r="F19" s="20">
        <f>F16*22/78</f>
        <v>0</v>
      </c>
      <c r="G19" s="20">
        <f t="shared" si="0"/>
        <v>0</v>
      </c>
    </row>
    <row r="20" spans="1:8" ht="39.950000000000003" customHeight="1" x14ac:dyDescent="0.15">
      <c r="A20" s="33"/>
      <c r="B20" s="5" t="s">
        <v>42</v>
      </c>
      <c r="C20" s="5" t="s">
        <v>47</v>
      </c>
      <c r="D20" s="20">
        <f>'付表１－２'!H20</f>
        <v>1396288</v>
      </c>
      <c r="E20" s="21"/>
      <c r="F20" s="20">
        <f>ROUNDDOWN(F17*22/78,0)</f>
        <v>914786</v>
      </c>
      <c r="G20" s="20">
        <f t="shared" si="0"/>
        <v>2311074</v>
      </c>
    </row>
    <row r="21" spans="1:8" ht="39.950000000000003" customHeight="1" x14ac:dyDescent="0.15">
      <c r="A21" s="34" t="s">
        <v>49</v>
      </c>
      <c r="B21" s="35"/>
      <c r="C21" s="5" t="s">
        <v>48</v>
      </c>
      <c r="D21" s="21"/>
      <c r="E21" s="21"/>
      <c r="F21" s="21"/>
      <c r="G21" s="20">
        <f>G20-G19</f>
        <v>2311074</v>
      </c>
      <c r="H21" s="30" t="s">
        <v>135</v>
      </c>
    </row>
  </sheetData>
  <mergeCells count="13">
    <mergeCell ref="A1:C1"/>
    <mergeCell ref="A2:B2"/>
    <mergeCell ref="A3:A4"/>
    <mergeCell ref="A5:B5"/>
    <mergeCell ref="A6:B6"/>
    <mergeCell ref="A19:A20"/>
    <mergeCell ref="A21:B21"/>
    <mergeCell ref="A7:A12"/>
    <mergeCell ref="A13:B13"/>
    <mergeCell ref="A14:B14"/>
    <mergeCell ref="A15:B15"/>
    <mergeCell ref="A16:A17"/>
    <mergeCell ref="A18:B18"/>
  </mergeCells>
  <phoneticPr fontId="2"/>
  <pageMargins left="0.70866141732283472" right="0.70866141732283472" top="0.74803149606299213" bottom="0.74803149606299213" header="0.31496062992125984" footer="0.31496062992125984"/>
  <pageSetup paperSize="9" scale="96" orientation="portrait" verticalDpi="0" r:id="rId1"/>
  <headerFooter>
    <oddHeader>&amp;L課税期間　令和元・７．７～令和２・６・３０&amp;C
特定非営利活動法人中四国マネジメントシステム推進機構&amp;R&amp;A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DD443-5E11-4FDC-A484-D291290B5F8A}">
  <sheetPr>
    <pageSetUpPr fitToPage="1"/>
  </sheetPr>
  <dimension ref="A1:H21"/>
  <sheetViews>
    <sheetView topLeftCell="A16" workbookViewId="0">
      <selection activeCell="G7" sqref="G7"/>
    </sheetView>
  </sheetViews>
  <sheetFormatPr defaultRowHeight="39.950000000000003" customHeight="1" x14ac:dyDescent="0.15"/>
  <cols>
    <col min="1" max="1" width="2.875" style="1" customWidth="1"/>
    <col min="2" max="2" width="2.5" style="1" customWidth="1"/>
    <col min="3" max="3" width="16" style="1" customWidth="1"/>
    <col min="4" max="4" width="5.375" style="1" bestFit="1" customWidth="1"/>
    <col min="5" max="6" width="14.125" style="3" bestFit="1" customWidth="1"/>
    <col min="7" max="7" width="16" style="3" bestFit="1" customWidth="1"/>
    <col min="8" max="8" width="12.375" style="3" bestFit="1" customWidth="1"/>
  </cols>
  <sheetData>
    <row r="1" spans="1:8" ht="27" x14ac:dyDescent="0.15">
      <c r="A1" s="35" t="s">
        <v>0</v>
      </c>
      <c r="B1" s="35"/>
      <c r="C1" s="35"/>
      <c r="D1" s="35"/>
      <c r="E1" s="10" t="s">
        <v>50</v>
      </c>
      <c r="F1" s="10" t="s">
        <v>51</v>
      </c>
      <c r="G1" s="10" t="s">
        <v>52</v>
      </c>
      <c r="H1" s="10" t="s">
        <v>53</v>
      </c>
    </row>
    <row r="2" spans="1:8" ht="39.950000000000003" customHeight="1" x14ac:dyDescent="0.15">
      <c r="A2" s="35" t="s">
        <v>5</v>
      </c>
      <c r="B2" s="35"/>
      <c r="C2" s="35"/>
      <c r="D2" s="23" t="s">
        <v>6</v>
      </c>
      <c r="E2" s="9"/>
      <c r="F2" s="9"/>
      <c r="G2" s="9">
        <f>ROUNDDOWN(G3+G4,-3)</f>
        <v>280092000</v>
      </c>
      <c r="H2" s="9">
        <f>SUM(E2:G2)</f>
        <v>280092000</v>
      </c>
    </row>
    <row r="3" spans="1:8" ht="39.950000000000003" customHeight="1" x14ac:dyDescent="0.15">
      <c r="A3" s="36" t="s">
        <v>54</v>
      </c>
      <c r="B3" s="36"/>
      <c r="C3" s="22" t="s">
        <v>8</v>
      </c>
      <c r="D3" s="23" t="s">
        <v>22</v>
      </c>
      <c r="E3" s="9"/>
      <c r="F3" s="9"/>
      <c r="G3" s="9">
        <f>ROUNDDOWN(決算データ!C3/1.08,0)</f>
        <v>280092592</v>
      </c>
      <c r="H3" s="9">
        <f t="shared" ref="H3:H20" si="0">SUM(E3:G3)</f>
        <v>280092592</v>
      </c>
    </row>
    <row r="4" spans="1:8" ht="39.950000000000003" customHeight="1" x14ac:dyDescent="0.15">
      <c r="A4" s="36"/>
      <c r="B4" s="36"/>
      <c r="C4" s="22" t="s">
        <v>55</v>
      </c>
      <c r="D4" s="23" t="s">
        <v>23</v>
      </c>
      <c r="E4" s="12"/>
      <c r="F4" s="12"/>
      <c r="G4" s="9">
        <f>'付表２－２'!H12</f>
        <v>0</v>
      </c>
      <c r="H4" s="9"/>
    </row>
    <row r="5" spans="1:8" ht="39.950000000000003" customHeight="1" x14ac:dyDescent="0.15">
      <c r="A5" s="35" t="s">
        <v>10</v>
      </c>
      <c r="B5" s="35"/>
      <c r="C5" s="35"/>
      <c r="D5" s="23" t="s">
        <v>24</v>
      </c>
      <c r="E5" s="9"/>
      <c r="F5" s="9"/>
      <c r="G5" s="9">
        <f>G2*0.063</f>
        <v>17645796</v>
      </c>
      <c r="H5" s="9">
        <f t="shared" si="0"/>
        <v>17645796</v>
      </c>
    </row>
    <row r="6" spans="1:8" ht="39.950000000000003" customHeight="1" x14ac:dyDescent="0.15">
      <c r="A6" s="35" t="s">
        <v>11</v>
      </c>
      <c r="B6" s="35"/>
      <c r="C6" s="35"/>
      <c r="D6" s="23" t="s">
        <v>25</v>
      </c>
      <c r="E6" s="9"/>
      <c r="F6" s="9"/>
      <c r="G6" s="9"/>
      <c r="H6" s="9"/>
    </row>
    <row r="7" spans="1:8" ht="39.950000000000003" customHeight="1" x14ac:dyDescent="0.15">
      <c r="A7" s="36" t="s">
        <v>13</v>
      </c>
      <c r="B7" s="35" t="s">
        <v>57</v>
      </c>
      <c r="C7" s="35"/>
      <c r="D7" s="23" t="s">
        <v>26</v>
      </c>
      <c r="E7" s="9"/>
      <c r="F7" s="9"/>
      <c r="G7" s="9">
        <f>'付表２－２'!H24</f>
        <v>11764666</v>
      </c>
      <c r="H7" s="9">
        <f t="shared" si="0"/>
        <v>11764666</v>
      </c>
    </row>
    <row r="8" spans="1:8" ht="39.950000000000003" customHeight="1" x14ac:dyDescent="0.15">
      <c r="A8" s="36"/>
      <c r="B8" s="34" t="s">
        <v>15</v>
      </c>
      <c r="C8" s="35"/>
      <c r="D8" s="23" t="s">
        <v>27</v>
      </c>
      <c r="E8" s="9"/>
      <c r="F8" s="9"/>
      <c r="G8" s="9">
        <f>G9+G10</f>
        <v>623233</v>
      </c>
      <c r="H8" s="9">
        <f t="shared" si="0"/>
        <v>623233</v>
      </c>
    </row>
    <row r="9" spans="1:8" ht="39.950000000000003" customHeight="1" x14ac:dyDescent="0.15">
      <c r="A9" s="36"/>
      <c r="B9" s="36" t="s">
        <v>56</v>
      </c>
      <c r="C9" s="22" t="s">
        <v>18</v>
      </c>
      <c r="D9" s="23" t="s">
        <v>16</v>
      </c>
      <c r="E9" s="9"/>
      <c r="F9" s="9"/>
      <c r="G9" s="9">
        <f>ROUNDDOWN(決算データ!C6*6.3/108,0)</f>
        <v>623233</v>
      </c>
      <c r="H9" s="9">
        <f t="shared" si="0"/>
        <v>623233</v>
      </c>
    </row>
    <row r="10" spans="1:8" ht="39.950000000000003" customHeight="1" x14ac:dyDescent="0.15">
      <c r="A10" s="36"/>
      <c r="B10" s="36"/>
      <c r="C10" s="24" t="s">
        <v>19</v>
      </c>
      <c r="D10" s="23" t="s">
        <v>17</v>
      </c>
      <c r="E10" s="12"/>
      <c r="F10" s="12"/>
      <c r="G10" s="9">
        <f>'付表２－２'!H13</f>
        <v>0</v>
      </c>
      <c r="H10" s="9"/>
    </row>
    <row r="11" spans="1:8" ht="39.950000000000003" customHeight="1" x14ac:dyDescent="0.15">
      <c r="A11" s="36"/>
      <c r="B11" s="35" t="s">
        <v>20</v>
      </c>
      <c r="C11" s="35"/>
      <c r="D11" s="23" t="s">
        <v>28</v>
      </c>
      <c r="E11" s="9"/>
      <c r="F11" s="9"/>
      <c r="G11" s="9">
        <f>ROUNDDOWN(決算データ!C9*6.3/108,0)</f>
        <v>83416</v>
      </c>
      <c r="H11" s="9">
        <f t="shared" si="0"/>
        <v>83416</v>
      </c>
    </row>
    <row r="12" spans="1:8" ht="39.950000000000003" customHeight="1" x14ac:dyDescent="0.15">
      <c r="A12" s="36"/>
      <c r="B12" s="34" t="s">
        <v>116</v>
      </c>
      <c r="C12" s="35"/>
      <c r="D12" s="23" t="s">
        <v>29</v>
      </c>
      <c r="E12" s="9"/>
      <c r="F12" s="9"/>
      <c r="G12" s="9">
        <f>G7+G8+G11</f>
        <v>12471315</v>
      </c>
      <c r="H12" s="9">
        <f t="shared" si="0"/>
        <v>12471315</v>
      </c>
    </row>
    <row r="13" spans="1:8" ht="39.950000000000003" customHeight="1" x14ac:dyDescent="0.15">
      <c r="A13" s="34" t="s">
        <v>32</v>
      </c>
      <c r="B13" s="35"/>
      <c r="C13" s="35"/>
      <c r="D13" s="23" t="s">
        <v>34</v>
      </c>
      <c r="E13" s="9"/>
      <c r="F13" s="9"/>
      <c r="G13" s="9">
        <f>IF(G5+G6-G12&lt;0,G12-G5-G6,0)</f>
        <v>0</v>
      </c>
      <c r="H13" s="9">
        <f t="shared" si="0"/>
        <v>0</v>
      </c>
    </row>
    <row r="14" spans="1:8" ht="39.950000000000003" customHeight="1" x14ac:dyDescent="0.15">
      <c r="A14" s="34" t="s">
        <v>31</v>
      </c>
      <c r="B14" s="35"/>
      <c r="C14" s="35"/>
      <c r="D14" s="23" t="s">
        <v>35</v>
      </c>
      <c r="E14" s="9"/>
      <c r="F14" s="9"/>
      <c r="G14" s="9">
        <f>IF(G5+G6-G12&gt;0,G5-G6-G12,0)</f>
        <v>5174481</v>
      </c>
      <c r="H14" s="9">
        <f t="shared" si="0"/>
        <v>5174481</v>
      </c>
    </row>
    <row r="15" spans="1:8" ht="39.950000000000003" customHeight="1" x14ac:dyDescent="0.15">
      <c r="A15" s="34" t="s">
        <v>33</v>
      </c>
      <c r="B15" s="35"/>
      <c r="C15" s="35"/>
      <c r="D15" s="23" t="s">
        <v>36</v>
      </c>
      <c r="E15" s="12"/>
      <c r="F15" s="12"/>
      <c r="G15" s="12"/>
      <c r="H15" s="12"/>
    </row>
    <row r="16" spans="1:8" ht="39.950000000000003" customHeight="1" x14ac:dyDescent="0.15">
      <c r="A16" s="37" t="s">
        <v>58</v>
      </c>
      <c r="B16" s="37" t="s">
        <v>59</v>
      </c>
      <c r="C16" s="23" t="s">
        <v>30</v>
      </c>
      <c r="D16" s="23" t="s">
        <v>43</v>
      </c>
      <c r="E16" s="12"/>
      <c r="F16" s="9"/>
      <c r="G16" s="9">
        <f>G13</f>
        <v>0</v>
      </c>
      <c r="H16" s="9">
        <f t="shared" si="0"/>
        <v>0</v>
      </c>
    </row>
    <row r="17" spans="1:8" ht="48" customHeight="1" x14ac:dyDescent="0.15">
      <c r="A17" s="38"/>
      <c r="B17" s="38"/>
      <c r="C17" s="23" t="s">
        <v>38</v>
      </c>
      <c r="D17" s="23" t="s">
        <v>44</v>
      </c>
      <c r="E17" s="12"/>
      <c r="F17" s="9"/>
      <c r="G17" s="9">
        <f>G14</f>
        <v>5174481</v>
      </c>
      <c r="H17" s="9">
        <f t="shared" si="0"/>
        <v>5174481</v>
      </c>
    </row>
    <row r="18" spans="1:8" ht="39.950000000000003" customHeight="1" x14ac:dyDescent="0.15">
      <c r="A18" s="39" t="s">
        <v>60</v>
      </c>
      <c r="B18" s="40"/>
      <c r="C18" s="40"/>
      <c r="D18" s="23" t="s">
        <v>45</v>
      </c>
      <c r="E18" s="12"/>
      <c r="F18" s="9"/>
      <c r="G18" s="9">
        <f>G17-G16</f>
        <v>5174481</v>
      </c>
      <c r="H18" s="9">
        <f t="shared" si="0"/>
        <v>5174481</v>
      </c>
    </row>
    <row r="19" spans="1:8" ht="39.950000000000003" customHeight="1" x14ac:dyDescent="0.15">
      <c r="A19" s="32" t="s">
        <v>40</v>
      </c>
      <c r="B19" s="35" t="s">
        <v>41</v>
      </c>
      <c r="C19" s="35"/>
      <c r="D19" s="23" t="s">
        <v>46</v>
      </c>
      <c r="E19" s="12"/>
      <c r="F19" s="9"/>
      <c r="G19" s="9">
        <f>G16*17/63</f>
        <v>0</v>
      </c>
      <c r="H19" s="9">
        <f t="shared" si="0"/>
        <v>0</v>
      </c>
    </row>
    <row r="20" spans="1:8" ht="39.950000000000003" customHeight="1" x14ac:dyDescent="0.15">
      <c r="A20" s="33"/>
      <c r="B20" s="35" t="s">
        <v>42</v>
      </c>
      <c r="C20" s="35"/>
      <c r="D20" s="23" t="s">
        <v>47</v>
      </c>
      <c r="E20" s="12"/>
      <c r="F20" s="9"/>
      <c r="G20" s="9">
        <f>ROUNDDOWN(G17*17/63,0)</f>
        <v>1396288</v>
      </c>
      <c r="H20" s="9">
        <f t="shared" si="0"/>
        <v>1396288</v>
      </c>
    </row>
    <row r="21" spans="1:8" ht="39.950000000000003" customHeight="1" x14ac:dyDescent="0.15">
      <c r="A21" s="34" t="s">
        <v>49</v>
      </c>
      <c r="B21" s="34"/>
      <c r="C21" s="34"/>
      <c r="D21" s="23" t="s">
        <v>48</v>
      </c>
      <c r="E21" s="12"/>
      <c r="F21" s="12"/>
      <c r="G21" s="12"/>
      <c r="H21" s="12"/>
    </row>
  </sheetData>
  <mergeCells count="21">
    <mergeCell ref="A1:D1"/>
    <mergeCell ref="A2:C2"/>
    <mergeCell ref="A3:B4"/>
    <mergeCell ref="A5:C5"/>
    <mergeCell ref="A6:C6"/>
    <mergeCell ref="B9:B10"/>
    <mergeCell ref="A13:C13"/>
    <mergeCell ref="A14:C14"/>
    <mergeCell ref="A15:C15"/>
    <mergeCell ref="A16:A17"/>
    <mergeCell ref="B16:B17"/>
    <mergeCell ref="A7:A12"/>
    <mergeCell ref="B7:C7"/>
    <mergeCell ref="B8:C8"/>
    <mergeCell ref="B11:C11"/>
    <mergeCell ref="B12:C12"/>
    <mergeCell ref="A18:C18"/>
    <mergeCell ref="A19:A20"/>
    <mergeCell ref="B19:C19"/>
    <mergeCell ref="B20:C20"/>
    <mergeCell ref="A21:C21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&amp;L課税期間　令和元・７．７～令和２・６・３０&amp;C
特定非営利活動法人中四国マネジメントシステム推進機構&amp;R&amp;A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A9AF8-0D49-4FAC-A61D-475ABDC2B964}">
  <sheetPr>
    <pageSetUpPr fitToPage="1"/>
  </sheetPr>
  <dimension ref="A1:J26"/>
  <sheetViews>
    <sheetView topLeftCell="A13" workbookViewId="0">
      <selection activeCell="G7" sqref="G7"/>
    </sheetView>
  </sheetViews>
  <sheetFormatPr defaultRowHeight="13.5" x14ac:dyDescent="0.15"/>
  <cols>
    <col min="1" max="1" width="3" customWidth="1"/>
    <col min="2" max="2" width="3.125" customWidth="1"/>
    <col min="3" max="3" width="3.25" customWidth="1"/>
    <col min="4" max="4" width="27" customWidth="1"/>
    <col min="5" max="5" width="4.625" style="1" customWidth="1"/>
    <col min="6" max="6" width="15.25" style="3" customWidth="1"/>
    <col min="7" max="7" width="17" style="3" customWidth="1"/>
    <col min="8" max="9" width="15.25" style="3" customWidth="1"/>
    <col min="10" max="10" width="8.875" style="31" bestFit="1" customWidth="1"/>
  </cols>
  <sheetData>
    <row r="1" spans="1:10" ht="42.75" customHeight="1" x14ac:dyDescent="0.15">
      <c r="A1" s="35" t="s">
        <v>61</v>
      </c>
      <c r="B1" s="35"/>
      <c r="C1" s="35"/>
      <c r="D1" s="35"/>
      <c r="E1" s="35"/>
      <c r="F1" s="10" t="s">
        <v>1</v>
      </c>
      <c r="G1" s="10" t="s">
        <v>100</v>
      </c>
      <c r="H1" s="10" t="s">
        <v>101</v>
      </c>
      <c r="I1" s="10" t="s">
        <v>102</v>
      </c>
    </row>
    <row r="2" spans="1:10" ht="30" customHeight="1" x14ac:dyDescent="0.15">
      <c r="A2" s="35"/>
      <c r="B2" s="35" t="s">
        <v>62</v>
      </c>
      <c r="C2" s="35"/>
      <c r="D2" s="35"/>
      <c r="E2" s="5" t="s">
        <v>6</v>
      </c>
      <c r="F2" s="9">
        <f>'付表２－２'!I2</f>
        <v>270200000</v>
      </c>
      <c r="G2" s="9">
        <f>ROUNDDOWN(決算データ!D3/1.08-決算データ!D6/1.08,0)</f>
        <v>61530518</v>
      </c>
      <c r="H2" s="9">
        <f>ROUNDDOWN(決算データ!E3/1.1-決算データ!E6/1.1,0)</f>
        <v>39565000</v>
      </c>
      <c r="I2" s="9">
        <f>SUM(F2:H2)</f>
        <v>371295518</v>
      </c>
    </row>
    <row r="3" spans="1:10" ht="30" customHeight="1" x14ac:dyDescent="0.15">
      <c r="A3" s="35"/>
      <c r="B3" s="35" t="s">
        <v>63</v>
      </c>
      <c r="C3" s="35"/>
      <c r="D3" s="35"/>
      <c r="E3" s="5" t="s">
        <v>24</v>
      </c>
      <c r="F3" s="12"/>
      <c r="G3" s="12"/>
      <c r="H3" s="12"/>
      <c r="I3" s="9">
        <f>決算データ!B4</f>
        <v>11000000</v>
      </c>
    </row>
    <row r="4" spans="1:10" ht="30" customHeight="1" thickBot="1" x14ac:dyDescent="0.2">
      <c r="A4" s="50"/>
      <c r="B4" s="34" t="s">
        <v>64</v>
      </c>
      <c r="C4" s="35"/>
      <c r="D4" s="35"/>
      <c r="E4" s="5" t="s">
        <v>25</v>
      </c>
      <c r="F4" s="12"/>
      <c r="G4" s="12"/>
      <c r="H4" s="12"/>
      <c r="I4" s="19"/>
    </row>
    <row r="5" spans="1:10" ht="30" customHeight="1" thickBot="1" x14ac:dyDescent="0.2">
      <c r="A5" s="51" t="s">
        <v>65</v>
      </c>
      <c r="B5" s="35"/>
      <c r="C5" s="35"/>
      <c r="D5" s="35"/>
      <c r="E5" s="5" t="s">
        <v>26</v>
      </c>
      <c r="F5" s="12"/>
      <c r="G5" s="12"/>
      <c r="H5" s="13"/>
      <c r="I5" s="16">
        <f>SUM(I2:I4)</f>
        <v>382295518</v>
      </c>
      <c r="J5" s="31" t="s">
        <v>136</v>
      </c>
    </row>
    <row r="6" spans="1:10" ht="30" customHeight="1" x14ac:dyDescent="0.15">
      <c r="A6" s="35"/>
      <c r="B6" s="52" t="s">
        <v>66</v>
      </c>
      <c r="C6" s="40"/>
      <c r="D6" s="40"/>
      <c r="E6" s="5" t="s">
        <v>27</v>
      </c>
      <c r="F6" s="12"/>
      <c r="G6" s="12"/>
      <c r="H6" s="12"/>
      <c r="I6" s="17">
        <f>I5</f>
        <v>382295518</v>
      </c>
    </row>
    <row r="7" spans="1:10" ht="30" customHeight="1" thickBot="1" x14ac:dyDescent="0.2">
      <c r="A7" s="50"/>
      <c r="B7" s="35" t="s">
        <v>67</v>
      </c>
      <c r="C7" s="35"/>
      <c r="D7" s="35"/>
      <c r="E7" s="5" t="s">
        <v>28</v>
      </c>
      <c r="F7" s="12"/>
      <c r="G7" s="12"/>
      <c r="H7" s="12"/>
      <c r="I7" s="19">
        <f>決算データ!B5</f>
        <v>7000000</v>
      </c>
    </row>
    <row r="8" spans="1:10" ht="30" customHeight="1" thickBot="1" x14ac:dyDescent="0.2">
      <c r="A8" s="51" t="s">
        <v>68</v>
      </c>
      <c r="B8" s="35"/>
      <c r="C8" s="35"/>
      <c r="D8" s="35"/>
      <c r="E8" s="5" t="s">
        <v>29</v>
      </c>
      <c r="F8" s="12"/>
      <c r="G8" s="12"/>
      <c r="H8" s="13"/>
      <c r="I8" s="16">
        <f>I6+I7</f>
        <v>389295518</v>
      </c>
      <c r="J8" s="31" t="s">
        <v>137</v>
      </c>
    </row>
    <row r="9" spans="1:10" ht="30" customHeight="1" thickBot="1" x14ac:dyDescent="0.2">
      <c r="A9" s="35" t="s">
        <v>69</v>
      </c>
      <c r="B9" s="35"/>
      <c r="C9" s="35"/>
      <c r="D9" s="35"/>
      <c r="E9" s="5" t="s">
        <v>34</v>
      </c>
      <c r="F9" s="12"/>
      <c r="G9" s="12"/>
      <c r="H9" s="13"/>
      <c r="I9" s="11">
        <f>I5/I8</f>
        <v>0.98201880145971776</v>
      </c>
    </row>
    <row r="10" spans="1:10" ht="30" customHeight="1" x14ac:dyDescent="0.15">
      <c r="A10" s="35"/>
      <c r="B10" s="35" t="s">
        <v>70</v>
      </c>
      <c r="C10" s="35"/>
      <c r="D10" s="35"/>
      <c r="E10" s="5" t="s">
        <v>35</v>
      </c>
      <c r="F10" s="9">
        <f>'付表２－２'!I10</f>
        <v>201680000</v>
      </c>
      <c r="G10" s="9">
        <f>決算データ!D7-決算データ!D8</f>
        <v>32226000</v>
      </c>
      <c r="H10" s="9">
        <f>決算データ!E7-決算データ!E8</f>
        <v>25670000</v>
      </c>
      <c r="I10" s="17">
        <f>SUM(F10:H10)</f>
        <v>259576000</v>
      </c>
    </row>
    <row r="11" spans="1:10" ht="30" customHeight="1" x14ac:dyDescent="0.15">
      <c r="A11" s="35"/>
      <c r="B11" s="35" t="s">
        <v>71</v>
      </c>
      <c r="C11" s="35"/>
      <c r="D11" s="35"/>
      <c r="E11" s="5" t="s">
        <v>36</v>
      </c>
      <c r="F11" s="9">
        <f>'付表２－２'!I11</f>
        <v>11764666</v>
      </c>
      <c r="G11" s="9">
        <f>ROUND(G10*6.24/108,0)</f>
        <v>1861947</v>
      </c>
      <c r="H11" s="9">
        <f>ROUND(H10*7.8/110,0)</f>
        <v>1820236</v>
      </c>
      <c r="I11" s="9">
        <f>SUM(F11:H11)</f>
        <v>15446849</v>
      </c>
    </row>
    <row r="12" spans="1:10" ht="30" customHeight="1" x14ac:dyDescent="0.15">
      <c r="A12" s="35"/>
      <c r="B12" s="35" t="s">
        <v>72</v>
      </c>
      <c r="C12" s="35"/>
      <c r="D12" s="35"/>
      <c r="E12" s="5" t="s">
        <v>43</v>
      </c>
      <c r="F12" s="9"/>
      <c r="G12" s="12"/>
      <c r="H12" s="9"/>
      <c r="I12" s="9"/>
    </row>
    <row r="13" spans="1:10" ht="30" customHeight="1" x14ac:dyDescent="0.15">
      <c r="A13" s="35"/>
      <c r="B13" s="35" t="s">
        <v>73</v>
      </c>
      <c r="C13" s="35"/>
      <c r="D13" s="35"/>
      <c r="E13" s="5" t="s">
        <v>44</v>
      </c>
      <c r="F13" s="9"/>
      <c r="G13" s="12"/>
      <c r="H13" s="9"/>
      <c r="I13" s="9"/>
    </row>
    <row r="14" spans="1:10" ht="30" customHeight="1" x14ac:dyDescent="0.15">
      <c r="A14" s="35"/>
      <c r="B14" s="35" t="s">
        <v>74</v>
      </c>
      <c r="C14" s="35"/>
      <c r="D14" s="35"/>
      <c r="E14" s="5" t="s">
        <v>45</v>
      </c>
      <c r="F14" s="9"/>
      <c r="G14" s="9"/>
      <c r="H14" s="9"/>
      <c r="I14" s="9"/>
    </row>
    <row r="15" spans="1:10" ht="51" customHeight="1" x14ac:dyDescent="0.15">
      <c r="A15" s="50"/>
      <c r="B15" s="34" t="s">
        <v>75</v>
      </c>
      <c r="C15" s="35"/>
      <c r="D15" s="35"/>
      <c r="E15" s="5" t="s">
        <v>46</v>
      </c>
      <c r="F15" s="9"/>
      <c r="G15" s="9"/>
      <c r="H15" s="9"/>
      <c r="I15" s="9"/>
    </row>
    <row r="16" spans="1:10" ht="30" customHeight="1" x14ac:dyDescent="0.15">
      <c r="A16" s="47" t="s">
        <v>76</v>
      </c>
      <c r="B16" s="35"/>
      <c r="C16" s="35"/>
      <c r="D16" s="35"/>
      <c r="E16" s="5" t="s">
        <v>47</v>
      </c>
      <c r="F16" s="9">
        <f>'付表２－２'!I16</f>
        <v>11764666</v>
      </c>
      <c r="G16" s="9">
        <f>G11</f>
        <v>1861947</v>
      </c>
      <c r="H16" s="9">
        <f>H11</f>
        <v>1820236</v>
      </c>
      <c r="I16" s="9">
        <f t="shared" ref="I16:I17" si="0">SUM(F16:H16)</f>
        <v>15446849</v>
      </c>
    </row>
    <row r="17" spans="1:9" ht="42" customHeight="1" x14ac:dyDescent="0.15">
      <c r="A17" s="34" t="s">
        <v>77</v>
      </c>
      <c r="B17" s="35"/>
      <c r="C17" s="35"/>
      <c r="D17" s="35"/>
      <c r="E17" s="5" t="s">
        <v>48</v>
      </c>
      <c r="F17" s="9">
        <f>'付表２－２'!I17</f>
        <v>11764666</v>
      </c>
      <c r="G17" s="9">
        <f>G16</f>
        <v>1861947</v>
      </c>
      <c r="H17" s="9">
        <f>H16</f>
        <v>1820236</v>
      </c>
      <c r="I17" s="9">
        <f t="shared" si="0"/>
        <v>15446849</v>
      </c>
    </row>
    <row r="18" spans="1:9" ht="39.950000000000003" customHeight="1" x14ac:dyDescent="0.15">
      <c r="A18" s="41" t="s">
        <v>79</v>
      </c>
      <c r="B18" s="42" t="s">
        <v>78</v>
      </c>
      <c r="C18" s="36" t="s">
        <v>80</v>
      </c>
      <c r="D18" s="6" t="s">
        <v>81</v>
      </c>
      <c r="E18" s="5" t="s">
        <v>91</v>
      </c>
      <c r="F18" s="9"/>
      <c r="G18" s="9"/>
      <c r="H18" s="9"/>
      <c r="I18" s="9"/>
    </row>
    <row r="19" spans="1:9" ht="39.950000000000003" customHeight="1" x14ac:dyDescent="0.15">
      <c r="A19" s="41"/>
      <c r="B19" s="42"/>
      <c r="C19" s="36"/>
      <c r="D19" s="7" t="s">
        <v>82</v>
      </c>
      <c r="E19" s="5" t="s">
        <v>92</v>
      </c>
      <c r="F19" s="9"/>
      <c r="G19" s="9"/>
      <c r="H19" s="9"/>
      <c r="I19" s="9"/>
    </row>
    <row r="20" spans="1:9" ht="39.950000000000003" customHeight="1" x14ac:dyDescent="0.15">
      <c r="A20" s="41"/>
      <c r="B20" s="42"/>
      <c r="C20" s="36"/>
      <c r="D20" s="8" t="s">
        <v>83</v>
      </c>
      <c r="E20" s="5" t="s">
        <v>93</v>
      </c>
      <c r="F20" s="9"/>
      <c r="G20" s="9"/>
      <c r="H20" s="9"/>
      <c r="I20" s="9"/>
    </row>
    <row r="21" spans="1:9" ht="30" customHeight="1" x14ac:dyDescent="0.15">
      <c r="A21" s="41"/>
      <c r="B21" s="42"/>
      <c r="C21" s="43" t="s">
        <v>84</v>
      </c>
      <c r="D21" s="44"/>
      <c r="E21" s="5" t="s">
        <v>94</v>
      </c>
      <c r="F21" s="9"/>
      <c r="G21" s="9"/>
      <c r="H21" s="9"/>
      <c r="I21" s="9"/>
    </row>
    <row r="22" spans="1:9" ht="30" customHeight="1" x14ac:dyDescent="0.15">
      <c r="A22" s="45" t="s">
        <v>85</v>
      </c>
      <c r="B22" s="43" t="s">
        <v>138</v>
      </c>
      <c r="C22" s="44"/>
      <c r="D22" s="44"/>
      <c r="E22" s="5" t="s">
        <v>95</v>
      </c>
      <c r="F22" s="9"/>
      <c r="G22" s="9"/>
      <c r="H22" s="9"/>
      <c r="I22" s="9"/>
    </row>
    <row r="23" spans="1:9" ht="30" customHeight="1" x14ac:dyDescent="0.15">
      <c r="A23" s="45"/>
      <c r="B23" s="46" t="s">
        <v>87</v>
      </c>
      <c r="C23" s="46"/>
      <c r="D23" s="46"/>
      <c r="E23" s="5" t="s">
        <v>96</v>
      </c>
      <c r="F23" s="9"/>
      <c r="G23" s="9"/>
      <c r="H23" s="9"/>
      <c r="I23" s="9"/>
    </row>
    <row r="24" spans="1:9" ht="30" customHeight="1" x14ac:dyDescent="0.15">
      <c r="A24" s="45" t="s">
        <v>86</v>
      </c>
      <c r="B24" s="48" t="s">
        <v>88</v>
      </c>
      <c r="C24" s="49"/>
      <c r="D24" s="49"/>
      <c r="E24" s="5" t="s">
        <v>97</v>
      </c>
      <c r="F24" s="9">
        <f>'付表２－２'!I24</f>
        <v>11764666</v>
      </c>
      <c r="G24" s="9">
        <f>G17</f>
        <v>1861947</v>
      </c>
      <c r="H24" s="9">
        <f>H17</f>
        <v>1820236</v>
      </c>
      <c r="I24" s="9">
        <f t="shared" ref="I24" si="1">SUM(F24:H24)</f>
        <v>15446849</v>
      </c>
    </row>
    <row r="25" spans="1:9" ht="30" customHeight="1" x14ac:dyDescent="0.15">
      <c r="A25" s="45"/>
      <c r="B25" s="48" t="s">
        <v>89</v>
      </c>
      <c r="C25" s="49"/>
      <c r="D25" s="49"/>
      <c r="E25" s="5" t="s">
        <v>98</v>
      </c>
      <c r="F25" s="9"/>
      <c r="G25" s="9"/>
      <c r="H25" s="9"/>
      <c r="I25" s="9"/>
    </row>
    <row r="26" spans="1:9" ht="30" customHeight="1" x14ac:dyDescent="0.15">
      <c r="A26" s="35" t="s">
        <v>90</v>
      </c>
      <c r="B26" s="35"/>
      <c r="C26" s="35"/>
      <c r="D26" s="35"/>
      <c r="E26" s="5" t="s">
        <v>99</v>
      </c>
      <c r="F26" s="9"/>
      <c r="G26" s="9"/>
      <c r="H26" s="9"/>
      <c r="I26" s="9"/>
    </row>
  </sheetData>
  <mergeCells count="31">
    <mergeCell ref="A1:E1"/>
    <mergeCell ref="B2:D2"/>
    <mergeCell ref="B3:D3"/>
    <mergeCell ref="B4:D4"/>
    <mergeCell ref="A5:D5"/>
    <mergeCell ref="A2:A4"/>
    <mergeCell ref="A6:A7"/>
    <mergeCell ref="A10:A15"/>
    <mergeCell ref="B7:D7"/>
    <mergeCell ref="A8:D8"/>
    <mergeCell ref="A9:D9"/>
    <mergeCell ref="B10:D10"/>
    <mergeCell ref="B11:D11"/>
    <mergeCell ref="B12:D12"/>
    <mergeCell ref="B6:D6"/>
    <mergeCell ref="B13:D13"/>
    <mergeCell ref="B14:D14"/>
    <mergeCell ref="B15:D15"/>
    <mergeCell ref="A16:D16"/>
    <mergeCell ref="A17:D17"/>
    <mergeCell ref="A24:A25"/>
    <mergeCell ref="B24:D24"/>
    <mergeCell ref="B25:D25"/>
    <mergeCell ref="A26:D26"/>
    <mergeCell ref="A18:A21"/>
    <mergeCell ref="B18:B21"/>
    <mergeCell ref="C18:C20"/>
    <mergeCell ref="C21:D21"/>
    <mergeCell ref="A22:A23"/>
    <mergeCell ref="B22:D22"/>
    <mergeCell ref="B23:D23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headerFooter>
    <oddHeader>&amp;L課税期間　令和元・７．７～令和２・６・３０&amp;C
特定非営利活動法人中四国マネジメントシステム推進機構&amp;R&amp;A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85003-D2F8-4B87-9E36-F81B94B78EF7}">
  <sheetPr>
    <pageSetUpPr fitToPage="1"/>
  </sheetPr>
  <dimension ref="A1:I26"/>
  <sheetViews>
    <sheetView tabSelected="1" topLeftCell="A19" workbookViewId="0">
      <selection activeCell="G7" sqref="G7"/>
    </sheetView>
  </sheetViews>
  <sheetFormatPr defaultRowHeight="13.5" x14ac:dyDescent="0.15"/>
  <cols>
    <col min="1" max="1" width="3" customWidth="1"/>
    <col min="2" max="2" width="3.125" customWidth="1"/>
    <col min="3" max="3" width="3.25" customWidth="1"/>
    <col min="4" max="4" width="27" customWidth="1"/>
    <col min="5" max="5" width="4.625" style="1" customWidth="1"/>
    <col min="6" max="9" width="15.25" style="3" customWidth="1"/>
  </cols>
  <sheetData>
    <row r="1" spans="1:9" ht="42.75" customHeight="1" x14ac:dyDescent="0.15">
      <c r="A1" s="35" t="s">
        <v>61</v>
      </c>
      <c r="B1" s="35"/>
      <c r="C1" s="35"/>
      <c r="D1" s="35"/>
      <c r="E1" s="35"/>
      <c r="F1" s="10" t="s">
        <v>103</v>
      </c>
      <c r="G1" s="10" t="s">
        <v>104</v>
      </c>
      <c r="H1" s="10" t="s">
        <v>105</v>
      </c>
      <c r="I1" s="10" t="s">
        <v>106</v>
      </c>
    </row>
    <row r="2" spans="1:9" ht="30" customHeight="1" x14ac:dyDescent="0.15">
      <c r="A2" s="35"/>
      <c r="B2" s="35" t="s">
        <v>62</v>
      </c>
      <c r="C2" s="35"/>
      <c r="D2" s="35"/>
      <c r="E2" s="5" t="s">
        <v>6</v>
      </c>
      <c r="F2" s="9"/>
      <c r="G2" s="9"/>
      <c r="H2" s="9">
        <f>決算データ!C3/1.08-決算データ!C6/1.08</f>
        <v>270200000</v>
      </c>
      <c r="I2" s="9">
        <f>SUM(F2:H2)</f>
        <v>270200000</v>
      </c>
    </row>
    <row r="3" spans="1:9" ht="30" customHeight="1" x14ac:dyDescent="0.15">
      <c r="A3" s="35"/>
      <c r="B3" s="35" t="s">
        <v>63</v>
      </c>
      <c r="C3" s="35"/>
      <c r="D3" s="35"/>
      <c r="E3" s="5" t="s">
        <v>24</v>
      </c>
      <c r="F3" s="12"/>
      <c r="G3" s="12"/>
      <c r="H3" s="12"/>
      <c r="I3" s="12"/>
    </row>
    <row r="4" spans="1:9" ht="30" customHeight="1" thickBot="1" x14ac:dyDescent="0.2">
      <c r="A4" s="35"/>
      <c r="B4" s="34" t="s">
        <v>64</v>
      </c>
      <c r="C4" s="35"/>
      <c r="D4" s="35"/>
      <c r="E4" s="5" t="s">
        <v>25</v>
      </c>
      <c r="F4" s="12"/>
      <c r="G4" s="12"/>
      <c r="H4" s="12"/>
      <c r="I4" s="14"/>
    </row>
    <row r="5" spans="1:9" ht="30" customHeight="1" thickBot="1" x14ac:dyDescent="0.2">
      <c r="A5" s="35" t="s">
        <v>65</v>
      </c>
      <c r="B5" s="35"/>
      <c r="C5" s="35"/>
      <c r="D5" s="35"/>
      <c r="E5" s="5" t="s">
        <v>26</v>
      </c>
      <c r="F5" s="12"/>
      <c r="G5" s="12"/>
      <c r="H5" s="13"/>
      <c r="I5" s="16">
        <f>'付表２－１'!I5</f>
        <v>382295518</v>
      </c>
    </row>
    <row r="6" spans="1:9" ht="30" customHeight="1" x14ac:dyDescent="0.15">
      <c r="A6" s="35"/>
      <c r="B6" s="52" t="s">
        <v>66</v>
      </c>
      <c r="C6" s="40"/>
      <c r="D6" s="40"/>
      <c r="E6" s="5" t="s">
        <v>27</v>
      </c>
      <c r="F6" s="12"/>
      <c r="G6" s="12"/>
      <c r="H6" s="12"/>
      <c r="I6" s="15"/>
    </row>
    <row r="7" spans="1:9" ht="30" customHeight="1" thickBot="1" x14ac:dyDescent="0.2">
      <c r="A7" s="35"/>
      <c r="B7" s="35" t="s">
        <v>67</v>
      </c>
      <c r="C7" s="35"/>
      <c r="D7" s="35"/>
      <c r="E7" s="5" t="s">
        <v>28</v>
      </c>
      <c r="F7" s="12"/>
      <c r="G7" s="12"/>
      <c r="H7" s="12"/>
      <c r="I7" s="14"/>
    </row>
    <row r="8" spans="1:9" ht="30" customHeight="1" thickBot="1" x14ac:dyDescent="0.2">
      <c r="A8" s="35" t="s">
        <v>68</v>
      </c>
      <c r="B8" s="35"/>
      <c r="C8" s="35"/>
      <c r="D8" s="35"/>
      <c r="E8" s="5" t="s">
        <v>29</v>
      </c>
      <c r="F8" s="12"/>
      <c r="G8" s="12"/>
      <c r="H8" s="13"/>
      <c r="I8" s="16">
        <f>'付表２－１'!I8</f>
        <v>389295518</v>
      </c>
    </row>
    <row r="9" spans="1:9" ht="30" customHeight="1" thickBot="1" x14ac:dyDescent="0.2">
      <c r="A9" s="35" t="s">
        <v>69</v>
      </c>
      <c r="B9" s="35"/>
      <c r="C9" s="35"/>
      <c r="D9" s="35"/>
      <c r="E9" s="5" t="s">
        <v>34</v>
      </c>
      <c r="F9" s="12"/>
      <c r="G9" s="12"/>
      <c r="H9" s="13"/>
      <c r="I9" s="18">
        <f>'付表２－１'!I9</f>
        <v>0.98201880145971776</v>
      </c>
    </row>
    <row r="10" spans="1:9" ht="30" customHeight="1" x14ac:dyDescent="0.15">
      <c r="A10" s="35"/>
      <c r="B10" s="35" t="s">
        <v>70</v>
      </c>
      <c r="C10" s="35"/>
      <c r="D10" s="35"/>
      <c r="E10" s="5" t="s">
        <v>35</v>
      </c>
      <c r="F10" s="9"/>
      <c r="G10" s="9"/>
      <c r="H10" s="9">
        <f>決算データ!C7-決算データ!C8</f>
        <v>201680000</v>
      </c>
      <c r="I10" s="17">
        <f t="shared" ref="I10:I11" si="0">SUM(F10:H10)</f>
        <v>201680000</v>
      </c>
    </row>
    <row r="11" spans="1:9" ht="30" customHeight="1" x14ac:dyDescent="0.15">
      <c r="A11" s="35"/>
      <c r="B11" s="35" t="s">
        <v>71</v>
      </c>
      <c r="C11" s="35"/>
      <c r="D11" s="35"/>
      <c r="E11" s="5" t="s">
        <v>36</v>
      </c>
      <c r="F11" s="9"/>
      <c r="G11" s="9"/>
      <c r="H11" s="9">
        <f>ROUNDDOWN(H10*6.3/108,0)</f>
        <v>11764666</v>
      </c>
      <c r="I11" s="9">
        <f t="shared" si="0"/>
        <v>11764666</v>
      </c>
    </row>
    <row r="12" spans="1:9" ht="30" customHeight="1" x14ac:dyDescent="0.15">
      <c r="A12" s="35"/>
      <c r="B12" s="35" t="s">
        <v>72</v>
      </c>
      <c r="C12" s="35"/>
      <c r="D12" s="35"/>
      <c r="E12" s="5" t="s">
        <v>43</v>
      </c>
      <c r="F12" s="12"/>
      <c r="G12" s="12"/>
      <c r="H12" s="9"/>
      <c r="I12" s="9"/>
    </row>
    <row r="13" spans="1:9" ht="30" customHeight="1" x14ac:dyDescent="0.15">
      <c r="A13" s="35"/>
      <c r="B13" s="35" t="s">
        <v>73</v>
      </c>
      <c r="C13" s="35"/>
      <c r="D13" s="35"/>
      <c r="E13" s="5" t="s">
        <v>44</v>
      </c>
      <c r="F13" s="12"/>
      <c r="G13" s="12"/>
      <c r="H13" s="9"/>
      <c r="I13" s="9"/>
    </row>
    <row r="14" spans="1:9" ht="30" customHeight="1" x14ac:dyDescent="0.15">
      <c r="A14" s="35"/>
      <c r="B14" s="35" t="s">
        <v>74</v>
      </c>
      <c r="C14" s="35"/>
      <c r="D14" s="35"/>
      <c r="E14" s="5" t="s">
        <v>45</v>
      </c>
      <c r="F14" s="12"/>
      <c r="G14" s="12"/>
      <c r="H14" s="9"/>
      <c r="I14" s="9"/>
    </row>
    <row r="15" spans="1:9" ht="51" customHeight="1" x14ac:dyDescent="0.15">
      <c r="A15" s="35"/>
      <c r="B15" s="34" t="s">
        <v>75</v>
      </c>
      <c r="C15" s="35"/>
      <c r="D15" s="35"/>
      <c r="E15" s="5" t="s">
        <v>46</v>
      </c>
      <c r="F15" s="9"/>
      <c r="G15" s="9"/>
      <c r="H15" s="9"/>
      <c r="I15" s="9"/>
    </row>
    <row r="16" spans="1:9" ht="30" customHeight="1" x14ac:dyDescent="0.15">
      <c r="A16" s="34" t="s">
        <v>76</v>
      </c>
      <c r="B16" s="35"/>
      <c r="C16" s="35"/>
      <c r="D16" s="35"/>
      <c r="E16" s="5" t="s">
        <v>47</v>
      </c>
      <c r="F16" s="9">
        <f>SUM(F11+F13+F14+F15)</f>
        <v>0</v>
      </c>
      <c r="G16" s="9">
        <f t="shared" ref="G16" si="1">SUM(G11+G13+G14+G15)</f>
        <v>0</v>
      </c>
      <c r="H16" s="9">
        <f>(H11+H13+H14+H15)</f>
        <v>11764666</v>
      </c>
      <c r="I16" s="9">
        <f>SUM(I11+I13+I14+I15)</f>
        <v>11764666</v>
      </c>
    </row>
    <row r="17" spans="1:9" ht="42" customHeight="1" x14ac:dyDescent="0.15">
      <c r="A17" s="34" t="s">
        <v>77</v>
      </c>
      <c r="B17" s="35"/>
      <c r="C17" s="35"/>
      <c r="D17" s="35"/>
      <c r="E17" s="5" t="s">
        <v>48</v>
      </c>
      <c r="F17" s="9">
        <f>F16</f>
        <v>0</v>
      </c>
      <c r="G17" s="9">
        <f t="shared" ref="G17:I17" si="2">G16</f>
        <v>0</v>
      </c>
      <c r="H17" s="9">
        <f t="shared" si="2"/>
        <v>11764666</v>
      </c>
      <c r="I17" s="9">
        <f t="shared" si="2"/>
        <v>11764666</v>
      </c>
    </row>
    <row r="18" spans="1:9" ht="39.950000000000003" customHeight="1" x14ac:dyDescent="0.15">
      <c r="A18" s="53" t="s">
        <v>79</v>
      </c>
      <c r="B18" s="53" t="s">
        <v>78</v>
      </c>
      <c r="C18" s="36" t="s">
        <v>80</v>
      </c>
      <c r="D18" s="6" t="s">
        <v>81</v>
      </c>
      <c r="E18" s="5" t="s">
        <v>91</v>
      </c>
      <c r="F18" s="9"/>
      <c r="G18" s="9"/>
      <c r="H18" s="9"/>
      <c r="I18" s="9"/>
    </row>
    <row r="19" spans="1:9" ht="39.950000000000003" customHeight="1" x14ac:dyDescent="0.15">
      <c r="A19" s="53"/>
      <c r="B19" s="53"/>
      <c r="C19" s="36"/>
      <c r="D19" s="7" t="s">
        <v>82</v>
      </c>
      <c r="E19" s="5" t="s">
        <v>92</v>
      </c>
      <c r="F19" s="9"/>
      <c r="G19" s="9"/>
      <c r="H19" s="9"/>
      <c r="I19" s="9"/>
    </row>
    <row r="20" spans="1:9" ht="39.950000000000003" customHeight="1" x14ac:dyDescent="0.15">
      <c r="A20" s="53"/>
      <c r="B20" s="53"/>
      <c r="C20" s="36"/>
      <c r="D20" s="8" t="s">
        <v>83</v>
      </c>
      <c r="E20" s="5" t="s">
        <v>93</v>
      </c>
      <c r="F20" s="9"/>
      <c r="G20" s="9"/>
      <c r="H20" s="9"/>
      <c r="I20" s="9"/>
    </row>
    <row r="21" spans="1:9" ht="30" customHeight="1" x14ac:dyDescent="0.15">
      <c r="A21" s="53"/>
      <c r="B21" s="53"/>
      <c r="C21" s="43" t="s">
        <v>84</v>
      </c>
      <c r="D21" s="44"/>
      <c r="E21" s="5" t="s">
        <v>94</v>
      </c>
      <c r="F21" s="9"/>
      <c r="G21" s="9"/>
      <c r="H21" s="9"/>
      <c r="I21" s="9"/>
    </row>
    <row r="22" spans="1:9" ht="30" customHeight="1" x14ac:dyDescent="0.15">
      <c r="A22" s="45" t="s">
        <v>85</v>
      </c>
      <c r="B22" s="43" t="s">
        <v>138</v>
      </c>
      <c r="C22" s="44"/>
      <c r="D22" s="44"/>
      <c r="E22" s="5" t="s">
        <v>95</v>
      </c>
      <c r="F22" s="9"/>
      <c r="G22" s="9"/>
      <c r="H22" s="9"/>
      <c r="I22" s="9"/>
    </row>
    <row r="23" spans="1:9" ht="30" customHeight="1" x14ac:dyDescent="0.15">
      <c r="A23" s="45"/>
      <c r="B23" s="46" t="s">
        <v>87</v>
      </c>
      <c r="C23" s="46"/>
      <c r="D23" s="46"/>
      <c r="E23" s="5" t="s">
        <v>96</v>
      </c>
      <c r="F23" s="9"/>
      <c r="G23" s="9"/>
      <c r="H23" s="9"/>
      <c r="I23" s="9"/>
    </row>
    <row r="24" spans="1:9" ht="30" customHeight="1" x14ac:dyDescent="0.15">
      <c r="A24" s="45" t="s">
        <v>86</v>
      </c>
      <c r="B24" s="43" t="s">
        <v>88</v>
      </c>
      <c r="C24" s="44"/>
      <c r="D24" s="44"/>
      <c r="E24" s="5" t="s">
        <v>97</v>
      </c>
      <c r="F24" s="9"/>
      <c r="G24" s="9"/>
      <c r="H24" s="9">
        <f>H17</f>
        <v>11764666</v>
      </c>
      <c r="I24" s="9">
        <f>I17</f>
        <v>11764666</v>
      </c>
    </row>
    <row r="25" spans="1:9" ht="30" customHeight="1" x14ac:dyDescent="0.15">
      <c r="A25" s="45"/>
      <c r="B25" s="43" t="s">
        <v>89</v>
      </c>
      <c r="C25" s="44"/>
      <c r="D25" s="44"/>
      <c r="E25" s="5" t="s">
        <v>98</v>
      </c>
      <c r="F25" s="9"/>
      <c r="G25" s="9"/>
      <c r="H25" s="9"/>
      <c r="I25" s="9"/>
    </row>
    <row r="26" spans="1:9" ht="30" customHeight="1" x14ac:dyDescent="0.15">
      <c r="A26" s="35" t="s">
        <v>90</v>
      </c>
      <c r="B26" s="35"/>
      <c r="C26" s="35"/>
      <c r="D26" s="35"/>
      <c r="E26" s="5" t="s">
        <v>99</v>
      </c>
      <c r="F26" s="9"/>
      <c r="G26" s="9"/>
      <c r="H26" s="9"/>
      <c r="I26" s="9"/>
    </row>
  </sheetData>
  <mergeCells count="31">
    <mergeCell ref="A5:D5"/>
    <mergeCell ref="A1:E1"/>
    <mergeCell ref="A2:A4"/>
    <mergeCell ref="B2:D2"/>
    <mergeCell ref="B3:D3"/>
    <mergeCell ref="B4:D4"/>
    <mergeCell ref="A6:A7"/>
    <mergeCell ref="B6:D6"/>
    <mergeCell ref="B7:D7"/>
    <mergeCell ref="A8:D8"/>
    <mergeCell ref="A9:D9"/>
    <mergeCell ref="B14:D14"/>
    <mergeCell ref="B15:D15"/>
    <mergeCell ref="A16:D16"/>
    <mergeCell ref="A17:D17"/>
    <mergeCell ref="A18:A21"/>
    <mergeCell ref="B18:B21"/>
    <mergeCell ref="C18:C20"/>
    <mergeCell ref="C21:D21"/>
    <mergeCell ref="A10:A15"/>
    <mergeCell ref="B10:D10"/>
    <mergeCell ref="B11:D11"/>
    <mergeCell ref="B12:D12"/>
    <mergeCell ref="B13:D13"/>
    <mergeCell ref="A26:D26"/>
    <mergeCell ref="A22:A23"/>
    <mergeCell ref="B22:D22"/>
    <mergeCell ref="B23:D23"/>
    <mergeCell ref="A24:A25"/>
    <mergeCell ref="B24:D24"/>
    <mergeCell ref="B25:D25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portrait" verticalDpi="0" r:id="rId1"/>
  <headerFooter>
    <oddHeader>&amp;L課税期間　令和元・７．７～令和２・６・３０&amp;C
特定非営利活動法人中四国マネジメントシステム推進機構&amp;R&amp;A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E0C38F90618E4ABE93FEA2F5568ECE" ma:contentTypeVersion="6" ma:contentTypeDescription="新しいドキュメントを作成します。" ma:contentTypeScope="" ma:versionID="5f448b116b4e16434673bea4b0644dcc">
  <xsd:schema xmlns:xsd="http://www.w3.org/2001/XMLSchema" xmlns:xs="http://www.w3.org/2001/XMLSchema" xmlns:p="http://schemas.microsoft.com/office/2006/metadata/properties" xmlns:ns3="e94bb6b2-38fd-4bf2-8d8e-1075a2cfea9d" targetNamespace="http://schemas.microsoft.com/office/2006/metadata/properties" ma:root="true" ma:fieldsID="073abf0bb4d4462fec299f8e1d7597e6" ns3:_="">
    <xsd:import namespace="e94bb6b2-38fd-4bf2-8d8e-1075a2cfea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bb6b2-38fd-4bf2-8d8e-1075a2cfea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8B174E-7249-44CF-B8E0-4B10A98CA7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bb6b2-38fd-4bf2-8d8e-1075a2cfea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441022-D727-40F3-8A1A-3C1996C369FA}">
  <ds:schemaRefs>
    <ds:schemaRef ds:uri="http://purl.org/dc/elements/1.1/"/>
    <ds:schemaRef ds:uri="http://schemas.microsoft.com/office/2006/metadata/properties"/>
    <ds:schemaRef ds:uri="e94bb6b2-38fd-4bf2-8d8e-1075a2cfea9d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3B78612-8208-4DC3-A766-40199A561A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決算データ</vt:lpstr>
      <vt:lpstr>付表１－１</vt:lpstr>
      <vt:lpstr>付表１－２</vt:lpstr>
      <vt:lpstr>付表２－１</vt:lpstr>
      <vt:lpstr>付表２－２</vt:lpstr>
      <vt:lpstr>'付表１－１'!Print_Area</vt:lpstr>
      <vt:lpstr>'付表２－１'!Print_Area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MSK-37</dc:creator>
  <cp:lastModifiedBy>shitaki yoshihiro</cp:lastModifiedBy>
  <cp:lastPrinted>2020-07-16T06:55:11Z</cp:lastPrinted>
  <dcterms:created xsi:type="dcterms:W3CDTF">2020-07-02T05:00:53Z</dcterms:created>
  <dcterms:modified xsi:type="dcterms:W3CDTF">2020-07-20T22:22:24Z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0x01010015E0C38F90618E4ABE93FEA2F5568ECE</vt:lpwstr>
  </property>
</Properties>
</file>